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T:\ITSOC\ITSKI\IDU\IDU team\Jhony\"/>
    </mc:Choice>
  </mc:AlternateContent>
  <xr:revisionPtr revIDLastSave="0" documentId="8_{0D55097C-2861-4BAD-BE32-5FFF80668B16}" xr6:coauthVersionLast="31" xr6:coauthVersionMax="31" xr10:uidLastSave="{00000000-0000-0000-0000-000000000000}"/>
  <bookViews>
    <workbookView xWindow="0" yWindow="0" windowWidth="24000" windowHeight="9600" xr2:uid="{00000000-000D-0000-FFFF-FFFF00000000}"/>
  </bookViews>
  <sheets>
    <sheet name="Consultores" sheetId="1" r:id="rId1"/>
    <sheet name="Bienes-Obra- SNC" sheetId="2" r:id="rId2"/>
    <sheet name="Transferencias" sheetId="3" r:id="rId3"/>
    <sheet name="Conceptos" sheetId="4" r:id="rId4"/>
  </sheets>
  <externalReferences>
    <externalReference r:id="rId5"/>
    <externalReference r:id="rId6"/>
  </externalReferences>
  <definedNames>
    <definedName name="_xlnm._FilterDatabase" localSheetId="1" hidden="1">'Bienes-Obra- SNC'!$A$8:$AI$8</definedName>
    <definedName name="_xlnm._FilterDatabase" localSheetId="0" hidden="1">Consultores!$A$7:$BC$7</definedName>
    <definedName name="Especialista">[1]Glosario!$E$6:$E$8</definedName>
    <definedName name="_xlnm.Print_Area" localSheetId="1">'Bienes-Obra- SNC'!$A$1:$AI$46</definedName>
    <definedName name="_xlnm.Print_Area" localSheetId="0">Consultores!$A$1:$AQ$102</definedName>
    <definedName name="_xlnm.Print_Area" localSheetId="2">Transferencias!$A$1:$N$67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2" i="1" l="1"/>
  <c r="D32" i="1" l="1"/>
  <c r="E20" i="2" l="1"/>
  <c r="E19" i="2" l="1"/>
  <c r="E18" i="2"/>
  <c r="E17" i="2"/>
  <c r="AN74" i="1"/>
  <c r="AM74" i="1"/>
  <c r="AK74" i="1"/>
  <c r="D71" i="1"/>
  <c r="AG22" i="2" l="1"/>
  <c r="AF22" i="2"/>
  <c r="AE22" i="2"/>
  <c r="AC22" i="2"/>
  <c r="AK34" i="1"/>
  <c r="AM34" i="1"/>
  <c r="AO34" i="1"/>
  <c r="AP31" i="1" l="1"/>
  <c r="AN31" i="1"/>
  <c r="AL31" i="1"/>
  <c r="C31" i="1"/>
  <c r="AP30" i="1"/>
  <c r="AN30" i="1"/>
  <c r="AL30" i="1"/>
  <c r="C30" i="1"/>
  <c r="AP29" i="1"/>
  <c r="AN29" i="1"/>
  <c r="AL29" i="1"/>
  <c r="C29" i="1" l="1"/>
  <c r="AP28" i="1"/>
  <c r="AN28" i="1"/>
  <c r="AN34" i="1" s="1"/>
  <c r="AL28" i="1"/>
  <c r="C28" i="1"/>
  <c r="AL62" i="1"/>
  <c r="AL61" i="1"/>
  <c r="AL58" i="1" l="1"/>
  <c r="AL57" i="1"/>
  <c r="AL56" i="1"/>
  <c r="AL59" i="1"/>
  <c r="AL60" i="1" s="1"/>
  <c r="AL68" i="1"/>
  <c r="AL66" i="1"/>
  <c r="AL65" i="1"/>
  <c r="AL67" i="1"/>
  <c r="AL24" i="1"/>
  <c r="D27" i="1" l="1"/>
  <c r="E16" i="2" l="1"/>
  <c r="D70" i="1"/>
  <c r="AB18" i="1" l="1"/>
  <c r="AC18" i="1" l="1"/>
  <c r="AN75" i="1" l="1"/>
  <c r="AK75" i="1"/>
  <c r="AM75" i="1" l="1"/>
  <c r="E13" i="2"/>
  <c r="E15" i="2"/>
  <c r="C19" i="1" l="1"/>
  <c r="D63" i="1" l="1"/>
  <c r="D64" i="1"/>
  <c r="D65" i="1"/>
  <c r="D66" i="1"/>
  <c r="D67" i="1"/>
  <c r="D68" i="1"/>
  <c r="D69" i="1"/>
  <c r="D62" i="1"/>
  <c r="D60" i="1"/>
  <c r="D61" i="1"/>
  <c r="D58" i="1"/>
  <c r="D59" i="1"/>
  <c r="D57" i="1"/>
  <c r="D56" i="1"/>
  <c r="D25" i="1"/>
  <c r="D26" i="1"/>
  <c r="D24" i="1"/>
  <c r="D13" i="1"/>
  <c r="D12" i="1"/>
  <c r="D11" i="1"/>
  <c r="AH14" i="2" l="1"/>
  <c r="AP53" i="1" l="1"/>
  <c r="AO54" i="1"/>
  <c r="AP55" i="1"/>
  <c r="AO74" i="1" l="1"/>
  <c r="AO75" i="1" s="1"/>
  <c r="AP54" i="1"/>
  <c r="AP49" i="1"/>
  <c r="AP48" i="1"/>
  <c r="AP47" i="1"/>
  <c r="AP46" i="1"/>
  <c r="AP45" i="1"/>
  <c r="AP44" i="1"/>
  <c r="AP42" i="1"/>
  <c r="AP41" i="1"/>
  <c r="AP40" i="1"/>
  <c r="AP39" i="1"/>
  <c r="AP22" i="1"/>
  <c r="AP21" i="1"/>
  <c r="AP20" i="1"/>
  <c r="AP18" i="1"/>
  <c r="AP17" i="1"/>
  <c r="AP16" i="1"/>
  <c r="AP15" i="1"/>
  <c r="AH11" i="2"/>
  <c r="AH22" i="2" s="1"/>
  <c r="AP74" i="1" l="1"/>
  <c r="AP34" i="1"/>
  <c r="AD11" i="2"/>
  <c r="AL53" i="1"/>
  <c r="AL41" i="1"/>
  <c r="AP75" i="1" l="1"/>
  <c r="AL15" i="1"/>
  <c r="D23" i="1" l="1"/>
  <c r="D34" i="1" s="1"/>
  <c r="AD14" i="2" l="1"/>
  <c r="AD22" i="2" s="1"/>
  <c r="D53" i="1" l="1"/>
  <c r="AL55" i="1"/>
  <c r="AL54" i="1"/>
  <c r="AL42" i="1"/>
  <c r="D74" i="1" l="1"/>
  <c r="D75" i="1" s="1"/>
  <c r="AL22" i="1"/>
  <c r="AL21" i="1"/>
  <c r="AL20" i="1"/>
  <c r="AL18" i="1"/>
  <c r="AL17" i="1"/>
  <c r="AL16" i="1"/>
  <c r="AL34" i="1" l="1"/>
  <c r="AL40" i="1"/>
  <c r="AL49" i="1" l="1"/>
  <c r="AL48" i="1"/>
  <c r="AL46" i="1"/>
  <c r="E14" i="2" l="1"/>
  <c r="E22" i="2" s="1"/>
  <c r="C49" i="1"/>
  <c r="C40" i="1"/>
  <c r="C41" i="1"/>
  <c r="C42" i="1"/>
  <c r="C43" i="1"/>
  <c r="C44" i="1"/>
  <c r="C45" i="1"/>
  <c r="C46" i="1"/>
  <c r="C47" i="1"/>
  <c r="C48" i="1"/>
  <c r="C39" i="1"/>
  <c r="C14" i="1"/>
  <c r="C16" i="1"/>
  <c r="C17" i="1"/>
  <c r="C18" i="1"/>
  <c r="C20" i="1"/>
  <c r="C21" i="1"/>
  <c r="C22" i="1"/>
  <c r="D11" i="2"/>
  <c r="D12" i="2"/>
  <c r="D10" i="2"/>
  <c r="D22" i="2" l="1"/>
  <c r="C34" i="1"/>
  <c r="C74" i="1"/>
  <c r="AL39" i="1"/>
  <c r="AL47" i="1"/>
  <c r="C75" i="1" l="1"/>
  <c r="AL45" i="1"/>
  <c r="AL44" i="1"/>
  <c r="AL74" i="1" s="1"/>
  <c r="N35" i="1" l="1"/>
  <c r="AL75" i="1" l="1"/>
</calcChain>
</file>

<file path=xl/sharedStrings.xml><?xml version="1.0" encoding="utf-8"?>
<sst xmlns="http://schemas.openxmlformats.org/spreadsheetml/2006/main" count="1261" uniqueCount="355">
  <si>
    <t>MEXICO</t>
  </si>
  <si>
    <t>CATEGORIA: SERVICIOS CONSULTORÍA</t>
  </si>
  <si>
    <t>INFORMACION DE AVANCE - FECHAS</t>
  </si>
  <si>
    <t>DATOS DEL CONTRATO</t>
  </si>
  <si>
    <t>OBSERVACIONES</t>
  </si>
  <si>
    <t>Identificador</t>
  </si>
  <si>
    <t>DESCRIPCION DE LOS SERVICIOS (CONTRATO)</t>
  </si>
  <si>
    <t>Monto Estimado MXC$</t>
  </si>
  <si>
    <t>Monto Estimado  US$ Equiv.</t>
  </si>
  <si>
    <t>TIPO DE REVISIÓN</t>
  </si>
  <si>
    <t>METODO DE SELECCIÓN</t>
  </si>
  <si>
    <t xml:space="preserve">ETAPA: AVISO DE EXPRESIÓN DE INTERÉS </t>
  </si>
  <si>
    <t>No Objeción Banco Mundial / Registro NAFIN</t>
  </si>
  <si>
    <t>ETAPA:  LISTA CORTA Y SOLICITUD DE PROPUESTAS (SP)</t>
  </si>
  <si>
    <t>No Objeción Banco Mundial/ Registro NAFIN</t>
  </si>
  <si>
    <t>ETAPA: SP ENVIADO A LISTA CORTA</t>
  </si>
  <si>
    <t>ETAPA: RECEPCIÓN DE PROPUESTAS TÉCNICAS Y ECONÓMICAS Y APERTURA TÉCNICA</t>
  </si>
  <si>
    <t>ETAPA: EVALUACION PROPUESTAS TECNICAS</t>
  </si>
  <si>
    <t>ETAPA: APERTURA ECONÓMICA</t>
  </si>
  <si>
    <t>ETAPA: EVALUACION FINANCIERA Y NEGOCIACIÓN DEL CONTRATO</t>
  </si>
  <si>
    <t xml:space="preserve">ETAPA: FIRMA CONTRATO </t>
  </si>
  <si>
    <t>Registro Banco Mundial / Registro NAFIN</t>
  </si>
  <si>
    <t>FECHA DE FIN DEL CONTRATO</t>
  </si>
  <si>
    <t>Nombre del Consultor Contratado</t>
  </si>
  <si>
    <t>Monto Contratado</t>
  </si>
  <si>
    <t>Modificaciones Contrato</t>
  </si>
  <si>
    <t>Monto Total Pagado</t>
  </si>
  <si>
    <t>PREPARACION</t>
  </si>
  <si>
    <t>INVITACION</t>
  </si>
  <si>
    <t>APERTURA</t>
  </si>
  <si>
    <t>EVALUACIÓN</t>
  </si>
  <si>
    <t>PROPUESTA FINANCIERA</t>
  </si>
  <si>
    <t>PROGRAMADO</t>
  </si>
  <si>
    <t>REAL</t>
  </si>
  <si>
    <t>Estimada</t>
  </si>
  <si>
    <t>Real</t>
  </si>
  <si>
    <t>M.N.</t>
  </si>
  <si>
    <t>DLS</t>
  </si>
  <si>
    <t>FIRMAS</t>
  </si>
  <si>
    <t>ETAPA:  TÉRMINOS DE REFERENCIA</t>
  </si>
  <si>
    <t>ETAPA: EVALUACION  Y PROPUESTA DE ADJUDICACIÓN</t>
  </si>
  <si>
    <t>ADJUDICACIÓN</t>
  </si>
  <si>
    <t>ESTIMADA</t>
  </si>
  <si>
    <t>CONSULTORES INDIVIDUALES</t>
  </si>
  <si>
    <t>NO APLICA CALENDARIO A CONSULTORES INDIVIDUALES</t>
  </si>
  <si>
    <t>CLAVE DE COLORES</t>
  </si>
  <si>
    <t>PROCESO NUEVO</t>
  </si>
  <si>
    <t>PROCESO CON INFORMACIÓN ACTUALIZADA</t>
  </si>
  <si>
    <t>PROCESO CANCELADO</t>
  </si>
  <si>
    <t>PROCESO SIN CAMBIOS</t>
  </si>
  <si>
    <t>METODOLOGÍA DE SELECCIÓN</t>
  </si>
  <si>
    <t>US$ Equiv.</t>
  </si>
  <si>
    <t>Techos/Limites</t>
  </si>
  <si>
    <t>Selección Basada en Calidad y el Costo</t>
  </si>
  <si>
    <t>SBCC</t>
  </si>
  <si>
    <t>Selección Basada en Calidad</t>
  </si>
  <si>
    <t>SBC</t>
  </si>
  <si>
    <t>Selección Basada en las Calificaciones de los Consultores</t>
  </si>
  <si>
    <t>SCC</t>
  </si>
  <si>
    <t>Selección Basada en el Menor Costo</t>
  </si>
  <si>
    <t>SBMC</t>
  </si>
  <si>
    <t>Selección Basada en Presupuesto Fijo</t>
  </si>
  <si>
    <t>SBPF</t>
  </si>
  <si>
    <t>Selección con Base en una Sola Fuente</t>
  </si>
  <si>
    <t>SSF</t>
  </si>
  <si>
    <t>3 Curriculum Vitae</t>
  </si>
  <si>
    <t>CI-3CVs</t>
  </si>
  <si>
    <t>Contratación Directa</t>
  </si>
  <si>
    <t>CD</t>
  </si>
  <si>
    <t>Recontrataciones</t>
  </si>
  <si>
    <t>RC</t>
  </si>
  <si>
    <t>Fecha de emisión:</t>
  </si>
  <si>
    <t>DD/MM/AA</t>
  </si>
  <si>
    <t>Fecha de Actualización:</t>
  </si>
  <si>
    <t>Fecha de No Objeción:</t>
  </si>
  <si>
    <t>Fecha de no objeción:</t>
  </si>
  <si>
    <t>UNIDAD RESPONSABLE DE REALIZACION DE PLAN DE CONTRATACIONES</t>
  </si>
  <si>
    <t>(nombre dependencia/responsable)</t>
  </si>
  <si>
    <t>PROGRAMA DE CONTRATACIONES (FECHAS ESTIMADAS/REALES)</t>
  </si>
  <si>
    <t>Categoría(s):  BIENES/OBRA CIVIL/ SERVICIOS    (no de consultoría)</t>
  </si>
  <si>
    <t>Etapa Documentos de Licitación / Solicitudes de Cotizaciones</t>
  </si>
  <si>
    <t>Etapa de Evaluación</t>
  </si>
  <si>
    <t>Etapa contratación</t>
  </si>
  <si>
    <t>DATOS FINALES DEL CONTRATO</t>
  </si>
  <si>
    <t>Tipo de gasto</t>
  </si>
  <si>
    <t>Descripción Bienes/Servicio de no Consultoría/Obra</t>
  </si>
  <si>
    <t xml:space="preserve">Costo Estimado </t>
  </si>
  <si>
    <t>Finalización de Preparación de Documentos de Licitación / Solicitudes de Cotización</t>
  </si>
  <si>
    <t>Publicación de Convocatoria (COMPRANET) / Invitación</t>
  </si>
  <si>
    <t>Recepción/ Apertura de Ofertas</t>
  </si>
  <si>
    <t>Informe de Evaluación y Propuesta de Adjudicación</t>
  </si>
  <si>
    <t>No objeción Banco Mundial / Registro NAFIN</t>
  </si>
  <si>
    <t>Firma de Contrato</t>
  </si>
  <si>
    <t xml:space="preserve">Registro de Contrato Banco Mundial / Registro NAFIN </t>
  </si>
  <si>
    <t>Fecha Fin del Contrato</t>
  </si>
  <si>
    <t>Nombre Proveedor o Contratista Adjudicado</t>
  </si>
  <si>
    <t>No. de Contrato</t>
  </si>
  <si>
    <t>Monto del Contrato</t>
  </si>
  <si>
    <t>Modificaciones del Contrato</t>
  </si>
  <si>
    <t>Programado</t>
  </si>
  <si>
    <r>
      <t xml:space="preserve">TECHOS/LIMITES </t>
    </r>
    <r>
      <rPr>
        <b/>
        <sz val="10"/>
        <rFont val="Arial"/>
        <family val="2"/>
      </rPr>
      <t xml:space="preserve"> - en US$ Equiv.</t>
    </r>
  </si>
  <si>
    <t>Método de Contratación</t>
  </si>
  <si>
    <t>Obra Civil</t>
  </si>
  <si>
    <t>Bienes/ Servicios de no consultoría</t>
  </si>
  <si>
    <t>Licitación Pública Internacional</t>
  </si>
  <si>
    <t>LPI</t>
  </si>
  <si>
    <t>Licitación Pública Nacional</t>
  </si>
  <si>
    <t>LPN</t>
  </si>
  <si>
    <t>Fecha de Emisión Original:</t>
  </si>
  <si>
    <t>Firma del Contrato / Convenio</t>
  </si>
  <si>
    <t>Fecha de Transferencia</t>
  </si>
  <si>
    <t>Tipo de revisión</t>
  </si>
  <si>
    <t>Método de selección Firma</t>
  </si>
  <si>
    <t>Método de selección Individuo</t>
  </si>
  <si>
    <t>Previa</t>
  </si>
  <si>
    <t>Posterior</t>
  </si>
  <si>
    <t>Prácticas Comerciales</t>
  </si>
  <si>
    <t>Método de selección</t>
  </si>
  <si>
    <t>Bienes</t>
  </si>
  <si>
    <t>Servicios de No Consultoría</t>
  </si>
  <si>
    <t>Comparación de Precios</t>
  </si>
  <si>
    <t>Obra</t>
  </si>
  <si>
    <t>MÉXICO</t>
  </si>
  <si>
    <t xml:space="preserve">Contratación Directa  </t>
  </si>
  <si>
    <t>Comparación de precios</t>
  </si>
  <si>
    <t>CP</t>
  </si>
  <si>
    <t>Indicar NO APLICA en las columnas que no correspondan a un determinado método de adquisición.</t>
  </si>
  <si>
    <t>Método de Adquisición</t>
  </si>
  <si>
    <t>Indicar NO APLICA en las columnas que no correspondan a un determinado método de selección.</t>
  </si>
  <si>
    <t>Total:</t>
  </si>
  <si>
    <t>Subtotal:</t>
  </si>
  <si>
    <t>Total</t>
  </si>
  <si>
    <t>Método: Transferencias</t>
  </si>
  <si>
    <t>Tipo de Transferencia (subproyectos, subsidios, etc.)</t>
  </si>
  <si>
    <t>Componente</t>
  </si>
  <si>
    <t>%  de financiamiento</t>
  </si>
  <si>
    <t>Número de beneficiarios</t>
  </si>
  <si>
    <t>Observaciones</t>
  </si>
  <si>
    <t>Monto final transferido</t>
  </si>
  <si>
    <t>Monto estimado de la transferencia</t>
  </si>
  <si>
    <t>USD</t>
  </si>
  <si>
    <t>Indicar NO APLICA en las columnas que no correspondan al tipo de transferencia.</t>
  </si>
  <si>
    <t>SEDESOL-165-3CV-CI-DGGPB-17</t>
  </si>
  <si>
    <r>
      <t>Analista ETL/MDM Sr. B 2017 </t>
    </r>
    <r>
      <rPr>
        <i/>
        <sz val="8"/>
        <color rgb="FF000000"/>
        <rFont val="Verdana"/>
        <family val="2"/>
      </rPr>
      <t>Especialista con formación en ingeniería en sistemas computacionales o informática con amplia experiencia en diseño y configuración de procesos ETL (Oracle, Informática, IBM), así como en el diseño de proyectos de MDM. Se requiere que maneje herramientas de BI y análisis de datos.</t>
    </r>
  </si>
  <si>
    <t>NO APLICA</t>
  </si>
  <si>
    <t>SEDESOL-166-CP-B-DGGPB-17</t>
  </si>
  <si>
    <r>
      <t xml:space="preserve">Software de apoyo para análisis y reporteo de información </t>
    </r>
    <r>
      <rPr>
        <i/>
        <sz val="8"/>
        <color rgb="FF000000"/>
        <rFont val="Verdana"/>
        <family val="2"/>
      </rPr>
      <t>Licenciamientos del tipo de Visual Studio 2017 Professional, IntelliJ, Stat/Tranfer, Adobe Acrobat, Photoshop CC, Illustrator CC, InDesign CC, Dreamweaver CC, Prezi, Toad (Suit Oracle); el contar con este software servirá para soportar la operación de las aplicaciones y bases de datos a cargo de la Dirección General de Geoestadística y Padrones de Beneficiarios (DGGPB).</t>
    </r>
  </si>
  <si>
    <t>SEDESOL-167-SCC-CF-DGDR-17</t>
  </si>
  <si>
    <r>
      <t>Estudio para mejorar la focalización de la inversión de los recursos del FAIS con base en el diseño de un indicador de infraestructura social. </t>
    </r>
    <r>
      <rPr>
        <i/>
        <sz val="8"/>
        <color rgb="FF000000"/>
        <rFont val="Verdana"/>
        <family val="2"/>
      </rPr>
      <t>Consultoría para proponer mejoras en el esquema de focalización de los recursos del FAIS con base en el análisis de información oficial disponible y estudios en campo.</t>
    </r>
  </si>
  <si>
    <t>SEDESOL-168-SCC-CF-DGDR-17</t>
  </si>
  <si>
    <t>SEDESOL-169-SCC-CF-DGDR-17</t>
  </si>
  <si>
    <r>
      <t>Diseño, desarrollo e implementación del sistema de capacitación a distancia FAIS </t>
    </r>
    <r>
      <rPr>
        <i/>
        <sz val="8"/>
        <color rgb="FF000000"/>
        <rFont val="Verdana"/>
        <family val="2"/>
      </rPr>
      <t>Desarrollo del sistema de capacitación en línea que permita capacitar a todos los funcionarios públicos locales y del gobierno federal que intervienen en la coordinación y operación del FAIS consiguiendo con esto el abatimiento de costos y la capacitación permanente del personal relacionado las acciones que se llevan a cabo con el FAIS.</t>
    </r>
  </si>
  <si>
    <r>
      <t>Estudio para conocer el estatus de las Obras MIDS 2014-2017. </t>
    </r>
    <r>
      <rPr>
        <i/>
        <sz val="8"/>
        <color rgb="FF000000"/>
        <rFont val="Verdana"/>
        <family val="2"/>
      </rPr>
      <t>A través de una muestra representativa y evidencia en campo a nivel nacional se conocerá el estatus de las obras y de las dificultades en el ciclo de planeación y ejecución de los proyectos del FAIS con la finalidad de hacer propuestas de mejora.</t>
    </r>
  </si>
  <si>
    <t>SEDESOL-170-SCC-CF-UPRI-17</t>
  </si>
  <si>
    <r>
      <t>Consultoría para elaboración del Estudio “Lo que dicen los pobres, 15 años después”. </t>
    </r>
    <r>
      <rPr>
        <i/>
        <sz val="8"/>
        <color rgb="FF000000"/>
        <rFont val="Verdana"/>
        <family val="2"/>
      </rPr>
      <t>Realizar un estudio sobre “lo que dicen los pobres” 15 años después de realizado el primer estudio de este tipo, para actualizar la información sobre la manera en que la población en pobreza percibe y caracteriza el fenómeno, y sobre las soluciones y enfoques que plantean.</t>
    </r>
  </si>
  <si>
    <t>SEDESOL-136-SBCC-CF-DGGPB-17</t>
  </si>
  <si>
    <r>
      <t>Consultoría para el desarrollo de un tablero de monitoreo integral de las herramientas del SISI (back office)</t>
    </r>
    <r>
      <rPr>
        <i/>
        <sz val="8"/>
        <color rgb="FF000000"/>
        <rFont val="Verdana"/>
        <family val="2"/>
      </rPr>
      <t>Consultoría para el desarrollo de un tablero de monitoreo integral que contemple la totalidad de las herramientas del SISI así como el control y gestión de la información de entradas, salidas, altas, bajas, cambios, actualizaciones, versiones, y los estados (en marcha, procesamiento, saturación, en mantenimiento, actualización, etc.) que guarda cada uno de los componentes del SISI y que contemple la gestión de documentación que genere cada herramienta que permita el seguimiento de las reglas de negocio (gobierno de datos y gobierno de servicios), que incluya software, capacitación, mantenimiento, soporte técnico, entre otros.</t>
    </r>
  </si>
  <si>
    <t>SEDESOL-87-SCC-CF-DGGPB-16-4</t>
  </si>
  <si>
    <r>
      <t>Sistema de Sincronización de encuestas configurable y gestión de repositorio de datos </t>
    </r>
    <r>
      <rPr>
        <i/>
        <sz val="8"/>
        <color rgb="FF000000"/>
        <rFont val="Verdana"/>
        <family val="2"/>
      </rPr>
      <t>Consultoría para desarrollar, soportar y mantener un sistema de sincronización flexible y fácilmente configurable que permita, sin necesidad de programación especializada, recibir las encuestas y almacenarlas en las tablas transaccionales del repositorio de la DGGPB para, posteriormente, transformar ésta información, y la de otras fuentes de universos potenciales, para ser evaluada, analizada y calificada, optimizando así el uso de tiempo y recursos. Mientras que el sistema es totalmente operado por personal especializado de la SEDESOL. Corresponde a la segunda de 3 consultorías que efectuarán de manera simultánea y que se derivan de la consultoría de focalización declarada desierta en 2015.</t>
    </r>
  </si>
  <si>
    <t>SEDESOL-98-3CV-CI-DGGPB_ET16_9</t>
  </si>
  <si>
    <r>
      <t>Especialista en Calidad de Procesos </t>
    </r>
    <r>
      <rPr>
        <i/>
        <sz val="8"/>
        <color rgb="FF000000"/>
        <rFont val="Verdana"/>
        <family val="2"/>
      </rPr>
      <t>Especialista con formación en ingeniería industrial, sistemas computacionales, informática o electrónica, con amplia experiencia (5 años) en auditorias ISO, creación de políticas y procedimientos del sistema de gestión de calidad de proceso, revisión de niveles de servicios establecidos, identificación de áreas de mejoras de acuerdo a los procedimientos e implementar acciones para lograrlo, sustentabilidad al sistema de calidad de ISO, capacitación en temas de calidad, verificación de resultados satisfactorio en los servicios, seguimiento a inconformidades a través de acciones correctivas y de mejora para solventar los incumplimientos, realizar de auditorías internas y seguimiento a los resultados/observaciones, atención de auditorías externas.</t>
    </r>
  </si>
  <si>
    <t>SEDESOL-99-3CV-CI-DGGPB-ET16_8</t>
  </si>
  <si>
    <r>
      <t>Especialista en Información Geográfica </t>
    </r>
    <r>
      <rPr>
        <i/>
        <sz val="8"/>
        <color rgb="FF000000"/>
        <rFont val="Verdana"/>
        <family val="2"/>
      </rPr>
      <t>Especialista con formación en ingeniería en sistemas computacionales, informática o electrónica para que efectúe tareas de revisión e implementación de normatividad orientada a Sistemas de Información Geográfica y seguimiento a las actividades de implementación de los componentes geográficos.</t>
    </r>
  </si>
  <si>
    <t>SEDESOL-101-3CV-CI-DGGPB-ET16_11</t>
  </si>
  <si>
    <r>
      <t>Arquitecto SOA </t>
    </r>
    <r>
      <rPr>
        <i/>
        <sz val="8"/>
        <color rgb="FF000000"/>
        <rFont val="Verdana"/>
        <family val="2"/>
      </rPr>
      <t>Especialista con formación en ingeniería industrial, informática, sistemas computacionales o electrónica con amplia experiencia (8 años) en implementación de proyectos de software, conocimiento avanzado by certificación de SOA (Oracle, IBM)</t>
    </r>
  </si>
  <si>
    <t>SEDESOL-103-LP-S-DGDR</t>
  </si>
  <si>
    <r>
      <t>Seminario de Buenas Practicas en el uso de los recursos del FAIS </t>
    </r>
    <r>
      <rPr>
        <i/>
        <sz val="8"/>
        <color rgb="FF000000"/>
        <rFont val="Verdana"/>
        <family val="2"/>
      </rPr>
      <t>Contratación para la logística y organización de un evento en donde se lleven a cabo conferencias magistrales y mesas de análisis para de conocer las mejores prácticas en el uso de los recursos del Fondo de Aportaciones para la Infraestructura Social (FAIS), con base en 3 temáticas: 1) Combate a las carencias sociales, 2) Conversión de recursos y 3) Transparencia y rendición de cuentas.</t>
    </r>
  </si>
  <si>
    <t>SEDESOL-106-CP-B-DGGPB-CP-16</t>
  </si>
  <si>
    <r>
      <t>Software Estadístico para integración de padrones y análisis geo-espacial. </t>
    </r>
    <r>
      <rPr>
        <i/>
        <sz val="8"/>
        <color rgb="FF000000"/>
        <rFont val="Verdana"/>
        <family val="2"/>
      </rPr>
      <t>54 licenciamientos del tipo de STATA processor core, Editor de DBF, stat/ Transfer, Adobre Acrobat, Toad EmEditor, Beyond Compare que servirá para el manejo , analisis y transferencia de información necesaria para la integración de padrones. Adicionalmente, se requiere la adquisición de Telerik - Kendo UI DevCraft Ultimate (Para creación de aplicaciones web con HTML 5 y arquitectura MVC) como herramienta de consulta, edición y procesamiento geo-espacial.</t>
    </r>
  </si>
  <si>
    <t>SEDESOL-129-3CV-CI-DGGPB-17</t>
  </si>
  <si>
    <r>
      <t>Manual Operativo del SISI 2017 </t>
    </r>
    <r>
      <rPr>
        <i/>
        <sz val="8"/>
        <color rgb="FF000000"/>
        <rFont val="Verdana"/>
        <family val="2"/>
      </rPr>
      <t>Consultoría para la creación del documento que rija la operación y que establezca de manera clara y precisa las reglas del negocio del SISI que permita precisar los procesos y funciones de manera detallada en los temas de focalización, uso, explotación, actualización y compartición de la información, asimismo que permita la consolidación del Registro Único de Participantes considerando los aspectos normativos, administrativos y operativos relacionados al dato único de cada participante.</t>
    </r>
  </si>
  <si>
    <t>SEDESOL-133-SCC-CF-DGGPB-17</t>
  </si>
  <si>
    <r>
      <t>Consultoría en seguridad Informática Integral 2017</t>
    </r>
    <r>
      <rPr>
        <i/>
        <sz val="8"/>
        <color rgb="FF000000"/>
        <rFont val="Verdana"/>
        <family val="2"/>
      </rPr>
      <t>Consultoría que servirá para definir e implementar la seguridad, protección y privacidad de la integridad de las herramientas que constituyen el SISI, asimismo para toda la información y documentación almacenada en el sistema. </t>
    </r>
  </si>
  <si>
    <t>SEDESOL-134-SCC-CF-DGGPB-17</t>
  </si>
  <si>
    <r>
      <t>Consultoría para certificaciones tecnológicas 2017</t>
    </r>
    <r>
      <rPr>
        <i/>
        <sz val="8"/>
        <color rgb="FF000000"/>
        <rFont val="Verdana"/>
        <family val="2"/>
      </rPr>
      <t>Consultoría que brinde capacitaciones y certificaciones para el personal de la DGGPB relacionadas a las tecnologías implementadas en el SISI. </t>
    </r>
  </si>
  <si>
    <t>SEDESOL-135-SBCC-CF-DGGPB-17</t>
  </si>
  <si>
    <t>SEDESOL-139-3CV-CI-DGGPB-17</t>
  </si>
  <si>
    <r>
      <t>Especialista en Minería de datos (Data Scientist) B 2017</t>
    </r>
    <r>
      <rPr>
        <i/>
        <sz val="8"/>
        <color rgb="FF000000"/>
        <rFont val="Verdana"/>
        <family val="2"/>
      </rPr>
      <t>Especialista con formación en actuaría o matemáticas aplicadas con experiencia en minería de datos en SAS y SPSS así como en el diseño e implementación de proyectos que involucran análisis predictivo, estadístico y de datos. Requiere conocimiento de lenguajes de programación (Python, R) y creación de ETL y cubos de información.</t>
    </r>
  </si>
  <si>
    <t>SEDESOL-140-3CV-CI-DGGPB-17</t>
  </si>
  <si>
    <t>SEDESOL-143-SCC-CF-DGGPB-17</t>
  </si>
  <si>
    <r>
      <t>Consultoría para lineamientos normativos y propuesta de ley </t>
    </r>
    <r>
      <rPr>
        <i/>
        <sz val="8"/>
        <color rgb="FF000000"/>
        <rFont val="Verdana"/>
        <family val="2"/>
      </rPr>
      <t>Consultoría de índole jurídico-administrativo y de alto nivel técnico para: 1) Generar una propuesta de Lineamientos normativos del SISI a partir del análisis y mejora de los lineamientos existentes para la integración del PUB y el SIFODE. 2) Generar una propuesta consolidada de reforma a la Ley General de Desarrollo Social y su Reglamento a partir de un análisis a profundidad de las iniciativas presentes actualmente en el Congreso y la perspectiva de SEDESOL, contemplando la construcción del Sistema de Información Social Integral (SISI) y demás aspectos relacionados con la generación, homogeneización y sistematización de información para la toma de decisiones de política social, a fin de contar con los elementos necesarios para impulsar una reforma consensuada que permitan agilizar la negociación política.</t>
    </r>
  </si>
  <si>
    <t>SEDESOL-144-SCC-CF-DGGPB-17</t>
  </si>
  <si>
    <r>
      <t>Asesoría para auditorías tecnológicas de calidad </t>
    </r>
    <r>
      <rPr>
        <i/>
        <sz val="8"/>
        <color rgb="FF000000"/>
        <rFont val="Verdana"/>
        <family val="2"/>
      </rPr>
      <t>Con el resultado de esta consultoría se espera obtener de la firma: • Inventarios de herramientas tecnológicas en el SISI. • Diagnósticos de funcionalidades de las herramientas tecnológicas en el SISI. • Análisis del estado de los entregables por cada firma consultora del SISI. • Auditorías tecnológicas a las herramientas del SISI. </t>
    </r>
  </si>
  <si>
    <t>SEDESOL-146-SCC-CF-DGGPB-17</t>
  </si>
  <si>
    <r>
      <t>Consultoría especializada en Gobierno de Datos y Arquitectura Empresarial </t>
    </r>
    <r>
      <rPr>
        <i/>
        <sz val="8"/>
        <color rgb="FF000000"/>
        <rFont val="Verdana"/>
        <family val="2"/>
      </rPr>
      <t>Consultoría que en el ámbito de la arquitectura empresarial provea al SISI de un inventario de servicios, lineamientos de comunicación entre las herramientas (gobierno de servicios y gobierno de aplicativos), supervisión técnica de implementación de herramientas (Interoperabilidad), supervisión y mejoras de arquitectura de aplicativos y servicios, definición de estándares y lineamientos para la implementación de software y diseño de arquitectura para elementos adicionales. Asimismo que en el ámbito del Gobierno de datos proporcione análisis de las estructuras de las entidades maestras, lineamientos para la administración y servicios de entidades y datos maestros, lineamientos y definiciones del modelo de gobierno de datos, documentación y generación de los procesos relacionados con los flujos de información del SISI entre sus herramientas y los diferentes procesos de la DGGPB. Esta consultoría deberá también apoyar en la revisión de propuestas técnicas y en la valoración de entregables de las firmas participantes en el SISI.</t>
    </r>
  </si>
  <si>
    <t>SEDESOL-153-3CV-CI-DGGPB-17</t>
  </si>
  <si>
    <r>
      <t>Actualización del modelo de ingreso. </t>
    </r>
    <r>
      <rPr>
        <i/>
        <sz val="8"/>
        <color rgb="FF000000"/>
        <rFont val="Verdana"/>
        <family val="2"/>
      </rPr>
      <t>Consultoría para llevar a cabo la revisión y actualización de la metodología de estimación del ingreso que emplea la Secretaría de Desarrollo Social (SEDESOL) para la identificación de posibles beneficiarios de los programas sociales.</t>
    </r>
  </si>
  <si>
    <t>SEDESOL-162-LP-S-DGDR-17</t>
  </si>
  <si>
    <r>
      <t>Seminario de Buenas Prácticas en la ejecución de los recursos del FAIS, su seguimiento y fiscalización.</t>
    </r>
    <r>
      <rPr>
        <i/>
        <sz val="8"/>
        <color rgb="FF000000"/>
        <rFont val="Verdana"/>
        <family val="2"/>
      </rPr>
      <t>Realización de un seminario donde personal experto de las instancias fiscalizadoras, tanto estatales como federales, expongan a los administradores públicos locales todas las responsabilidades e implicaciones de los ejercicios de fiscalización aplicables al uso de los recursos del FAIS y sus consecuencias para los funcionarios públicos. Se expondrán casos prácticos y se realizarán mesas de análisis con diversos temas para que los municipios o entidades asistan al que se adapte mejor a sus necesidades.</t>
    </r>
  </si>
  <si>
    <t>SEDESOL-163-3CV-CI-UPRI-17</t>
  </si>
  <si>
    <r>
      <t>Consultoría de apoyo para actividades de adquisiciones relacionadas con el proyecto 8447-MX 2017 </t>
    </r>
    <r>
      <rPr>
        <i/>
        <sz val="8"/>
        <color rgb="FF000000"/>
        <rFont val="Verdana"/>
        <family val="2"/>
      </rPr>
      <t>El consultor llevará a cabo los procesos administrativos de la adquisición de bienes, contratación de consultorías y servicios distintos a los de consultoría para alcanzar los objetivos del subcomponente 2.1 y 2.2 del Proyecto, con funciones como gestión del SEPA, carga de Planes de Adquisiciones (PAC), revisión de documentación técnica (TDRs, Evaluaciones de 3CVs, Documentos Estándar de Licitación, etc) y su envío a NAFIN.</t>
    </r>
  </si>
  <si>
    <t>SEDESOL-164-3CV-CI-UPRI-17</t>
  </si>
  <si>
    <r>
      <t>Consultoría de apoyo en temas de administración y gestión fiduciaria del proyecto 8447-MX 2017 </t>
    </r>
    <r>
      <rPr>
        <i/>
        <sz val="8"/>
        <color rgb="FF000000"/>
        <rFont val="Verdana"/>
        <family val="2"/>
      </rPr>
      <t>El consultor llevará a cabo los procesos de administración financiera y gestión fiduciaria del Proyecto, como la generación de insumos para los informes financieros, las solicitudes de desembolso y proyecciones, los trámites internos necesarios para el control de pago a consultores y sus facturas. También apoyará en las Misiones Técnicas y de Supervisión del Banco Mundial, manteniendo al día el estatus de los recursos del proyecto.</t>
    </r>
  </si>
  <si>
    <t>Sin límite</t>
  </si>
  <si>
    <t>UNIDAD DE PLANEACIÓN Y RELACIONES INTERNACIONALES</t>
  </si>
  <si>
    <t>Secretaría de Desarrollo Social</t>
  </si>
  <si>
    <t>Andrea Navarrete Rivera</t>
  </si>
  <si>
    <t xml:space="preserve">Este proceso derivó de la Misión Técnica sobre el FAIS que realizó el BM a SEDESOL el 30 y 31 de mayo de 2017. </t>
  </si>
  <si>
    <t>Este proceso derivó de la Misión Técnica sobre el FAIS que realizó el BM a SEDESOL el 30 y 31 de mayo de 2017. </t>
  </si>
  <si>
    <t>Sin Límite</t>
  </si>
  <si>
    <r>
      <t xml:space="preserve">Especialista en Minería de datos (Data Scientist) C 2017 </t>
    </r>
    <r>
      <rPr>
        <i/>
        <sz val="8"/>
        <color rgb="FF000000"/>
        <rFont val="Verdana"/>
        <family val="2"/>
      </rPr>
      <t>Especialista con formación en actuaría o matemáticas aplicadas con experiencia en minería de datos así como en el diseño e implementación de proyectos que involucran análisis predictivo, estadístico y de datos. Requiere conocimiento de lenguajes de programación (Python, R) y creación de ETL (Postgres) y cubos de información.</t>
    </r>
  </si>
  <si>
    <t>Andreu Andony Boada de Atela</t>
  </si>
  <si>
    <t>SEDESOL-171-3CV-CI-UPRI-17</t>
  </si>
  <si>
    <t>SEDESOL-173-LP-S-UPRI-17</t>
  </si>
  <si>
    <t>Marcela Abigail Ovando Vides</t>
  </si>
  <si>
    <t>Lidia Vega Romero</t>
  </si>
  <si>
    <t>SEDESOL-172-LP-S-UPRI-17</t>
  </si>
  <si>
    <r>
      <t xml:space="preserve">Consultoría Individual de Apoyo para el diseño conceptual de una plataforma que sirva como herramienta orientadora de las decisiones en materia de política social  </t>
    </r>
    <r>
      <rPr>
        <i/>
        <sz val="8"/>
        <color rgb="FF000000"/>
        <rFont val="Verdana"/>
        <family val="2"/>
      </rPr>
      <t>Contar con el diseño conceptual de un Sistema de planeación que permita orientar a sus usuarios en temas de política social, apoyando en la investigación, definición y análisis de presentación de datos y gráficas, establecer indicadores de medición, dar seguimiento a la calidad del sistema y apoyar en las pruebas del sistema, así como coordinar los trabajos relacionados con el diseño gráfico y el desarrollo web del portal.</t>
    </r>
  </si>
  <si>
    <r>
      <t xml:space="preserve">Consultoría Individual de Apoyo para el diseño de la estrategia integral para identificar el cumplimiento de los objetivos de la Cartilla Social. </t>
    </r>
    <r>
      <rPr>
        <i/>
        <sz val="8"/>
        <color rgb="FF000000"/>
        <rFont val="Verdana"/>
        <family val="2"/>
      </rPr>
      <t>Contar con la estrategia para el levantamiento, el marco muestral y metodológico, que permita obtener resultados estadísticamente representativos, así como con el diseño de un instrumento, de recolección de información que se aplicarán en el trabajo de campo, que nos permita identificar el grado de cumplimiento de los objetivos de la Cartilla Social 2017, con respecto a las siguientes variables: recepción, comprensión de contenidos, uso y asimilación de la información sobre los programas y derechos sociales en los hogares de los beneficiarios.</t>
    </r>
  </si>
  <si>
    <t>SEDESOL- 177-3CV-CI-DGEMPS-17</t>
  </si>
  <si>
    <r>
      <t>Consultoría Individual de Apoyo para el diseño gráfico y asistente del desarrollo web de una plataforma que sirva como herramienta orientadora de las decisiones en materia de política social  A.</t>
    </r>
    <r>
      <rPr>
        <i/>
        <sz val="8"/>
        <color rgb="FF000000"/>
        <rFont val="Verdana"/>
        <family val="2"/>
      </rPr>
      <t>Apoyar en el diseño gráfico y asistir con el desarrollo web de módulos avanzados de análisis y visualización de datos, incluyendo análisis de resultados con inteligencia computacional, su interfaz gráfica y el análisis avanzado de evolución de indicadores</t>
    </r>
  </si>
  <si>
    <r>
      <t xml:space="preserve">Consultoría Individual senior para la elaboración del diseño conceptual de un Sistema de planeación basado en evidencia para mejorar el diseño y operación de los programas sociales. </t>
    </r>
    <r>
      <rPr>
        <i/>
        <sz val="8"/>
        <color rgb="FF000000"/>
        <rFont val="Verdana"/>
        <family val="2"/>
      </rPr>
      <t>Contar con el diseño conceptual de un Sistema de planeación que permita fortalecer el diseño y operación de los programas sociales.</t>
    </r>
  </si>
  <si>
    <r>
      <t xml:space="preserve">Consultoría Individual de Apoyo para el diseño gráfico y asistente del desarrollo web de una plataforma que sirva como herramienta orientadora de las decisiones en materia de política social B. </t>
    </r>
    <r>
      <rPr>
        <i/>
        <sz val="8"/>
        <color rgb="FF000000"/>
        <rFont val="Verdana"/>
        <family val="2"/>
      </rPr>
      <t>Participar en la elaboración de los informes anuales de pobreza y rezago social del 2017</t>
    </r>
  </si>
  <si>
    <t xml:space="preserve">Consultoría Individual junior para apoyar la recolección y análisis de insumos que contribuyan al diseño conceptual  de un Sistema de planeación basado en evidencia para mejorar el diseño y operación de los programas sociales. </t>
  </si>
  <si>
    <t>SEDESOL- 178-3CV-CI-UPRI-17</t>
  </si>
  <si>
    <t>SEDESOL- 179-3CV-CI-UPRI-17</t>
  </si>
  <si>
    <t>Examen Previo del Banco</t>
  </si>
  <si>
    <t>Igual o superior a $2'000,000</t>
  </si>
  <si>
    <t>Igual o superior a $400,000</t>
  </si>
  <si>
    <t>Igual o superior a $4'000,000</t>
  </si>
  <si>
    <t>Ángela Bautista Salazar</t>
  </si>
  <si>
    <t>Juan Carlos Martínez Ovando</t>
  </si>
  <si>
    <t>Ángel Guillermo Cárdenas Cravioto</t>
  </si>
  <si>
    <t>Cristha Yanelli Cuen Lomeli</t>
  </si>
  <si>
    <t>José Alfredo Ley Carmona</t>
  </si>
  <si>
    <r>
      <t>Consultoría de enlace para la coordinación de las actividades administrativas del proyecto 8447-MX 2017 </t>
    </r>
    <r>
      <rPr>
        <i/>
        <sz val="8"/>
        <color rgb="FF000000"/>
        <rFont val="Verdana"/>
        <family val="2"/>
      </rPr>
      <t>El consultor tendrá a su cargo la coordinación en temas financieros y de adquisiciones entre las unidades coejecutoras, al interior de la Subsecretaría de Planeación, Evaluación y Desarrollo Regional, con el fin de alcanzar las metas establecidas para el componente 2 del Proyecto 8447-MX.</t>
    </r>
  </si>
  <si>
    <r>
      <t xml:space="preserve">Organización del Seminario Internacional de Sistemas de Información Social. </t>
    </r>
    <r>
      <rPr>
        <i/>
        <sz val="8"/>
        <color rgb="FF000000"/>
        <rFont val="Verdana"/>
        <family val="2"/>
      </rPr>
      <t xml:space="preserve">Informar a legisladores y actores claves sobre modelos exitosos de registros sociales y padrones de beneficiarios integrados para contribuir a mejorar el entendimiento del alcance de los Sistemas de Información Social, así como sensibilizar a los legisladores sobre la necesidad de dotar al SISI de un marco normativo sólido, y así transformarlo en la puerta de entrada al sistema de protección social en México. </t>
    </r>
  </si>
  <si>
    <t>Ultrasist, S.A. de C.V.</t>
  </si>
  <si>
    <t>Coorporativo IT Professional S.A. de C.V.</t>
  </si>
  <si>
    <t>Grupo Cynthus S.A. de C.V.</t>
  </si>
  <si>
    <t>DLA Piper México, D. C.</t>
  </si>
  <si>
    <t>Grupo Cynthus, S.A. de C.V.</t>
  </si>
  <si>
    <t>613.38301.001.2017</t>
  </si>
  <si>
    <t>SEDESOL-174-3CV-CI-DGAP-17</t>
  </si>
  <si>
    <t>SEDESOL-175-3CV-CI-DGAP-17</t>
  </si>
  <si>
    <t>SEDESOL-176-3CV-CI-DGAP-17</t>
  </si>
  <si>
    <t>Con el Oficio Núm. 613.UPRI/552/2017 se comunico al Agente Financiero (NAFIN) que dicho proceso de contratación no se llevará a cabo debido a un replanteamiento del alcance del estudio.</t>
  </si>
  <si>
    <t xml:space="preserve">El área ejecutora (DGGPB) señala que al momento del registro de la consultoría en el PAC, el monto estimado para esta consultoría sería de 400,000 dólares considerando un tipo de cambio de $20 por dólar, de tal forma que convertido en moneda nacional el monto ascendía a $8,000,000 MXN, costo que se refleja en los Términos de Referencia y que se ha usado en todos los trámites administrativos (suficiencia presupuestal, acuerdo de erogación del gasto, estudio de factibilidad, solicitud plurianual, etc.). 
Derivado que el tipo de cambio del peso frente al dólar, ha ido a la baja, se solicita incrementar de USD$400,000 a USD$460,000, ya que se pretende actualizar el monto de $8,000,000 a razón de $17.00 por dólar ya que, dicha cantidad es la que se ha estimado costará la consultoría (mismo monto fue avalado por la investigación de mercado realizada por la DGGPB).
Con oficio BDB-2746(2488) NAFIN registró la documentación del proceso, quedando pendiente la modificación del monto de la consultoría en la siguiente actualización del PAC.
</t>
  </si>
  <si>
    <t>Technogi Desarrollo y Consultoría de Software, S. de R.L. de C.V.</t>
  </si>
  <si>
    <t>Marco Antonio López Silva</t>
  </si>
  <si>
    <t>Pierina Carolina Agurto Salazar</t>
  </si>
  <si>
    <t>8447-MX "PROYECTO DE SISTEMA DE PROTECCIÓN SOCIAL"</t>
  </si>
  <si>
    <r>
      <t>Préstamo/Donación:</t>
    </r>
    <r>
      <rPr>
        <b/>
        <sz val="10"/>
        <color indexed="8"/>
        <rFont val="Calibri"/>
        <family val="2"/>
      </rPr>
      <t xml:space="preserve"> Préstamo 8447-MX</t>
    </r>
  </si>
  <si>
    <r>
      <t>Nombre del Proyecto:</t>
    </r>
    <r>
      <rPr>
        <b/>
        <sz val="10"/>
        <color indexed="8"/>
        <rFont val="Calibri"/>
        <family val="2"/>
      </rPr>
      <t xml:space="preserve"> Sistema de Protección Social</t>
    </r>
  </si>
  <si>
    <t>SEDESOL- 174-SSF-CF-UPRI-17</t>
  </si>
  <si>
    <r>
      <t xml:space="preserve">Estudio del progreso de resultados y políticas sociales en México. </t>
    </r>
    <r>
      <rPr>
        <i/>
        <sz val="8"/>
        <color rgb="FF000000"/>
        <rFont val="Verdana"/>
        <family val="2"/>
      </rPr>
      <t>Analizar la efectividad de los programas sociales para mejorar las condiciones de vida de los grupos objetivo de programas sociales específicos hacia la construcción de un Sistema de Protección Social.</t>
    </r>
  </si>
  <si>
    <t xml:space="preserve">Este estudio se cancela debido a que la fuente de financiamiento no fue viable. </t>
  </si>
  <si>
    <r>
      <t>PLAN DE CONTRATACIONES ESPECIFICO (PAC) (</t>
    </r>
    <r>
      <rPr>
        <i/>
        <sz val="12"/>
        <rFont val="Arial"/>
        <family val="2"/>
      </rPr>
      <t>12 MESES:  01/18 - 12/18</t>
    </r>
    <r>
      <rPr>
        <b/>
        <sz val="12"/>
        <rFont val="Arial"/>
        <family val="2"/>
      </rPr>
      <t>)</t>
    </r>
  </si>
  <si>
    <t>Soultech, S. de R.L. de C.V.</t>
  </si>
  <si>
    <t>La DGGPB informó que estos procesos no se llevarán a cabo.</t>
  </si>
  <si>
    <t>Fernando Enrique Sánchez Marroquín</t>
  </si>
  <si>
    <t>El número de Identificador se modificó únicamente en las siglas de la Dirección General que será responsable de la ejecución, se reemplazó UPRI por DGAP, sin modificar el número, ni siglas del método de contratación.
Este proceso se refiere a la preparación de insumos para el Sistema de Planeación (Observatorio sobre Programas Sociales)  y fue abordado durante la reunión de la UPRI con el Banco Mundial sostenida el martes 12 de septiembre en el marco de la Misión de Evaluación. 
La DGAP informó que esta Consultoría ya no se llevará a cabo.</t>
  </si>
  <si>
    <t>El número de Identificador se modificó únicamente en las siglas de la Dirección General que será responsable de la ejecución, se reemplazó UPRI por DGAP, sin modificar el número, ni siglas del método de contratación.
Este proceso se refiere a la preparación de insumos para el Sistema de Planeación (Observatorio sobre Programas Sociales)  y fue abordado durante la reunión de la UPRI con el Banco Mundial sostenida el martes 12 de septiembre en el marco de la Misión de Evaluación.
La DGAP informó que esta Consultoría ya no se llevará a cabo.</t>
  </si>
  <si>
    <t>Enrique Seira Bejarano</t>
  </si>
  <si>
    <t>Creatividad y Espectáculos, S.A. de C.V.</t>
  </si>
  <si>
    <t>614.38301.001.2017</t>
  </si>
  <si>
    <t>Asesoría Profesional en EYC, S.A. de C.V.</t>
  </si>
  <si>
    <r>
      <t xml:space="preserve">Ingeniero de Software Sr. 2018. </t>
    </r>
    <r>
      <rPr>
        <i/>
        <sz val="8"/>
        <color rgb="FF000000"/>
        <rFont val="Verdana"/>
        <family val="2"/>
      </rPr>
      <t>Especialista con formación en ingeniería en sistemas computacionales con experiencia en proyectos de desarrollo de aplicaciones en tecnología JAVA para realizar diversas actividades en la arquitectura orientadas a servicios y procesamiento masivo de datos.</t>
    </r>
  </si>
  <si>
    <r>
      <t xml:space="preserve">Arquitecto SOA 2018. </t>
    </r>
    <r>
      <rPr>
        <i/>
        <sz val="8"/>
        <color rgb="FF000000"/>
        <rFont val="Verdana"/>
        <family val="2"/>
      </rPr>
      <t>Especialista con formación en sistemas computacionales con experiencia en implementación de proyectos de software, conocimiento en Arquitectura Orientada a Servicios (SOA) y coordinar la integración de las herramientas del SISI</t>
    </r>
  </si>
  <si>
    <t>SEDESOL-182-3CV-CI-DGGPB-18</t>
  </si>
  <si>
    <r>
      <t xml:space="preserve">Especialista en Calidad de Procesos 2018. </t>
    </r>
    <r>
      <rPr>
        <i/>
        <sz val="8"/>
        <color rgb="FF000000"/>
        <rFont val="Verdana"/>
        <family val="2"/>
      </rPr>
      <t>Especialista con formación en alguna carrera informática con experiencia en creación de políticas y procedimientos del sistema de gestión de calidad de proceso, revisión de niveles de servicios, verificación de resultados satisfactorios en los servicios.</t>
    </r>
  </si>
  <si>
    <r>
      <t xml:space="preserve">Analista ETL Jr. 2018. </t>
    </r>
    <r>
      <rPr>
        <i/>
        <sz val="8"/>
        <color rgb="FF000000"/>
        <rFont val="Verdana"/>
        <family val="2"/>
      </rPr>
      <t>Especialista con formación en ingeniería en sistemas computacionales con experiencia en diseño y configuración de procesos ETL de diferentes fabricantes, así como capacidad de análisis de datos de diferentes bases de datos.</t>
    </r>
  </si>
  <si>
    <r>
      <t xml:space="preserve">Especialista en Información Geográfica 2018. </t>
    </r>
    <r>
      <rPr>
        <i/>
        <sz val="8"/>
        <color rgb="FF000000"/>
        <rFont val="Verdana"/>
        <family val="2"/>
      </rPr>
      <t>Especialista con formación en alguna ingeniería o conocimientos en informática para que efectúe tareas de revisión e implementación de normatividad orientada a Sistemas de Información Geográfica y seguimiento a las actividades de implementación de los componentes geográficos del SISI.</t>
    </r>
  </si>
  <si>
    <t>SEDESOL-185-3CV-CI-DGGPB-18</t>
  </si>
  <si>
    <r>
      <t xml:space="preserve">Ingeniero en Sistemas Jr. 2018. </t>
    </r>
    <r>
      <rPr>
        <i/>
        <sz val="8"/>
        <color rgb="FF000000"/>
        <rFont val="Verdana"/>
        <family val="2"/>
      </rPr>
      <t>Especialista con formación en ingeniería en sistemas computacionales o conocimientos en informática con experiencia en base de datos de Oracle y programación en tecnología Java</t>
    </r>
  </si>
  <si>
    <t>SEDESOL-186-3CV-CI-DGGPB-18</t>
  </si>
  <si>
    <r>
      <t xml:space="preserve">Especialista en DBA-Oracle. </t>
    </r>
    <r>
      <rPr>
        <i/>
        <sz val="8"/>
        <color rgb="FF000000"/>
        <rFont val="Verdana"/>
        <family val="2"/>
      </rPr>
      <t>Especialista con formación en ingeniería en sistemas computacionales con experiencia en manejo de la arquitectura de hardware, normalización de BDs, diseño de esquemas y técnicas de modelado de datos, con Oracle Certified Professional (OCP)</t>
    </r>
  </si>
  <si>
    <t>SEDESOL-187-3CV-CI-DGGPB-18</t>
  </si>
  <si>
    <r>
      <t xml:space="preserve">Especialista en SysAdmin-Linux. </t>
    </r>
    <r>
      <rPr>
        <i/>
        <sz val="8"/>
        <color rgb="FF000000"/>
        <rFont val="Verdana"/>
        <family val="2"/>
      </rPr>
      <t>Ingeniero en sistemas operativos Linux (en su mayoría Red Hat) con certificación vigente, conocimiento de virtualización en servidores x86 (KVM y VMWARE) Certified Professional (OCP), cambios de Hardware a nivel lógico y diagnóstico de fallas en sistema operativo, con conocimiento básico en aplicación de medidas de seguridad (hardening).</t>
    </r>
  </si>
  <si>
    <t>SEDESOL-188-3CV-CI-DGGPB-18</t>
  </si>
  <si>
    <r>
      <t xml:space="preserve">Arquitecto Tecnologías Oracle. </t>
    </r>
    <r>
      <rPr>
        <i/>
        <sz val="8"/>
        <color rgb="FF000000"/>
        <rFont val="Verdana"/>
        <family val="2"/>
      </rPr>
      <t>Especialista con formación en ingeniería en sistemas computacionales con experiencia en atención de incidencias y problemas relacionados a la BD, administración de los parámetros de configuración y tunnig, instalación y reinstalación del software del Manejador de Base de Datos en los SO's: Linux, Windows 20XX Server, Unix, respaldos en frío y caliente de las BDs, restauración de datos y cambios de estructuras; así como conocimientos a nivel Senior de al menos Oracle Data Integrator, Master Data Management, Oracle Data Quality y Certified Professional (OCP) en Oracle.</t>
    </r>
  </si>
  <si>
    <r>
      <t xml:space="preserve">Especialista en Minería de Datos (Data Scientist) B 2018. </t>
    </r>
    <r>
      <rPr>
        <i/>
        <sz val="8"/>
        <color rgb="FF000000"/>
        <rFont val="Verdana"/>
        <family val="2"/>
      </rPr>
      <t>Especialista con formación en actuaría o matemáticas aplicadas con experiencia en minería de datos en SAS y SPSS así como en el diseño e implementación de proyectos que involucran análisis predictivo, estadístico y de datos, asimismo que tenga conocimiento de lenguajes de programación (Python, R) y creación de ETL y cubos de información.</t>
    </r>
  </si>
  <si>
    <r>
      <t xml:space="preserve">Especialista en Minería de Datos (Data Scientist) C 2018. </t>
    </r>
    <r>
      <rPr>
        <i/>
        <sz val="8"/>
        <color rgb="FF000000"/>
        <rFont val="Verdana"/>
        <family val="2"/>
      </rPr>
      <t>Especialista con formación en actuaría o matemáticas aplicadas con experiencia en minería de datos así como en el diseño e implementación de proyectos que involucran análisis predictivo, estadístico y de datos. Adicionalmente, con conocimiento de lenguajes de programación (Python, R) y creación de ETL (Postgres) y cubos de información.</t>
    </r>
  </si>
  <si>
    <t>SEDESOL-191-3CV-CI-DGGPB-18</t>
  </si>
  <si>
    <r>
      <t xml:space="preserve">Especialista en diseño UX/UI 2018. </t>
    </r>
    <r>
      <rPr>
        <i/>
        <sz val="8"/>
        <color rgb="FF000000"/>
        <rFont val="Verdana"/>
        <family val="2"/>
      </rPr>
      <t>Especialista con formación en diseño, ciencias gráficas o similar con experiencia en proyectos de desarrollo web, experiencia de usuario y A/B testing. Requiere conocimiento de lenguajes de programación (html, css, javascript).</t>
    </r>
  </si>
  <si>
    <r>
      <t xml:space="preserve">Ingeniero en sistemas computacionales 2018. </t>
    </r>
    <r>
      <rPr>
        <i/>
        <sz val="8"/>
        <color rgb="FF000000"/>
        <rFont val="Verdana"/>
        <family val="2"/>
      </rPr>
      <t>Especialista con formación en ingeniería de sistemas computacionales, informática o similar con experiencia en desarrollo web, dashboards de análisis de información y visualizaciones en lenguajes como D3.js o Shiny, con experiencia en el uso de tecnologías como React, D3, Javascript.</t>
    </r>
  </si>
  <si>
    <r>
      <t xml:space="preserve">Consultoría en certificaciones tecnológicas 2018. </t>
    </r>
    <r>
      <rPr>
        <i/>
        <sz val="8"/>
        <color rgb="FF000000"/>
        <rFont val="Verdana"/>
        <family val="2"/>
      </rPr>
      <t>La plataforma tecnológica que compone el SISI debe contar con personal capacitado para su operación diaria; dicho personal deberá contar con los conocimientos necesarios para poder hacer administrar, configurar y optimizar las herramientas que componen el SISI,asi evitando ser dependientes de personal externo.
Con base a esto es una necesidad contar con la debida transferencia de conocimiento, de tal manera que se hace indispensable que personal docente, y con ambientes recreados similares, facilite el aprendizaje del manejo y administración de las herramientas del SISI.</t>
    </r>
  </si>
  <si>
    <t>SEDESOL-195-SCC-CF-DGGPB-18</t>
  </si>
  <si>
    <t>SEDESOL-196-SCC-CF-UPRI-18</t>
  </si>
  <si>
    <r>
      <t xml:space="preserve">Implementación del Sistema de Planeación. </t>
    </r>
    <r>
      <rPr>
        <i/>
        <sz val="8"/>
        <color rgb="FF000000"/>
        <rFont val="Verdana"/>
        <family val="2"/>
      </rPr>
      <t>Implementación del ciclo de mejora contínua diseñado durante la primer etapa del proyecto en 4 programas prioritarios de la Secretaría para pilotear el Sistema de Planeación de la SEDESOL</t>
    </r>
  </si>
  <si>
    <t>SEDESOL-197-3CV-CI-UPRI-18</t>
  </si>
  <si>
    <r>
      <t xml:space="preserve">Organización del Seminario Internacional de pobreza extrema. </t>
    </r>
    <r>
      <rPr>
        <i/>
        <sz val="8"/>
        <color rgb="FF000000"/>
        <rFont val="Verdana"/>
        <family val="2"/>
      </rPr>
      <t>Realizar una mesa de reflexión con expertos en política social para intercambiar puntos de vista para fortalecer la política social.</t>
    </r>
  </si>
  <si>
    <t>SEDESOL-193-SSF-CF-DGGPB-18</t>
  </si>
  <si>
    <t>SEDESOL-180-RC-CI-DGGPB-18</t>
  </si>
  <si>
    <t>SEDESOL-181-RC-CI-DGGPB-18</t>
  </si>
  <si>
    <t>SEDESOL-183-RC-CI-DGGPB-18</t>
  </si>
  <si>
    <t>SEDESOL-184-RC-CI-DGGPB-18</t>
  </si>
  <si>
    <t>SEDESOL-189-RC-CI-DGGPB-18</t>
  </si>
  <si>
    <t>SEDESOL-190-RC-CI-DGGPB-18</t>
  </si>
  <si>
    <t>SEDESOL-192-RC-CI-DGGPB-18</t>
  </si>
  <si>
    <r>
      <t xml:space="preserve">Consultoría individual de seguimiento al Sistema de Planeación. </t>
    </r>
    <r>
      <rPr>
        <i/>
        <sz val="8"/>
        <color rgb="FF000000"/>
        <rFont val="Verdana"/>
        <family val="2"/>
      </rPr>
      <t>El Consultor apoyará al seguimiento de la implementación del Sistema de Planeación (subcomponente 2.3) basado en los resultados, hallazgos, propuestas y metodologías identificadas en el ciclo de mejora contínua diseñado previamente para la SEDESOL</t>
    </r>
  </si>
  <si>
    <t>Se anexa justificación para el proceso de recontratación.</t>
  </si>
  <si>
    <t xml:space="preserve">El área ejecutora (DGGPB) decidió cancelar dicho proceso. Se planea que los entregables de esta Consultoría se incluyan como parte de una de las tres extensiones de contratos plurianuales que se pretenden realizar. </t>
  </si>
  <si>
    <t>Contrato terminado</t>
  </si>
  <si>
    <t>Con la contratación de esta consultoría se pretende capacitar al personal de la DGGPB; dicho personal deberá adquirir los conocimientos necesarios para poder administrar y modificar las implementaciones realizadas, evitando así ser dependientes de firmas consultoras para la operación diaria del SISI.
Se anexa Investigación de mercado de la consultoría y la justificación de la contratación por SSF.</t>
  </si>
  <si>
    <t>Contrato Terminado.</t>
  </si>
  <si>
    <t>El Ingeniero en Sistemas Jr. es un especialista con formación en ingeniería en sistemas computacionales o conocimientos en informática con experiencia en sistemas operativos, encaminado a la administración configuración básica y configuración avanzada de sistemas operativos Unix / Linux, con experiencia en arquitectura de TI, conocimientos en servicios web, gestión de proyectos, SQL, base de datos Oracle y programación en tecnología Java, en contraposición de la consultoría de Ingeniero en Sistemas Computacionales 2018 (renglón SEDESOL-185-3CV-CI-DGGPB-18 de este plan, "Ingeniero en Sistemas Jr. 2018") en donde esta consultora tiene un enfoque mucho más encaminado al desarrollo de software. 
Asimismo, se anexa justificación para el proceso de recontratación.</t>
  </si>
  <si>
    <t>Esta contratación no corresponde a una actividad de apoyo a la estructura del área coordinadora (UPRI). Los entregables de esta consultoría contribuyen al desarrollo del subcomponente 2.3 "Sistema de Planeación basado en evidencia para la mejora contínua de los programas sociales", que se creará a partir de la reestructura del Proyecto 8447-MX que está actualmente en proceso. En cuanto al pago mensual, no rebasa los $60,000 pesos mensuales brutos dado el periodo de ejecución estimado (40 semanas).</t>
  </si>
  <si>
    <r>
      <t xml:space="preserve">Consultoría para el desarrollo de un motor biométrico </t>
    </r>
    <r>
      <rPr>
        <i/>
        <sz val="8"/>
        <color rgb="FF000000"/>
        <rFont val="Verdana"/>
        <family val="2"/>
      </rPr>
      <t>Consultoría para el desarrollo de un motor biométrico que permita el procesamiento, análisis y explotación de información biométrica y para el análisis de confrontas que ayudarán para la identificación de beneficiarios únicos.</t>
    </r>
  </si>
  <si>
    <t>2703/2018</t>
  </si>
  <si>
    <t>El monto del contrato registrado ($1,883,145.10 MXN) se refiere al monto máximo con IVA, sin embargo el costo final del Servicio fue menor, por lo que el pagó realizado ($1,774,336.00 MXN) cubre en su totalidad la factura del proveedor.
Contrato terminado.</t>
  </si>
  <si>
    <t>La modificación a este proceso fue abordado durante la reunión de la UPRI con el Banco Mundial sostenida el martes 12 de sempriembre dee 2017, en el marco de la Misión de Evaluación, en donde se discutió modificar el alcance y por ende el costo.  Este proceso reemplaza al Foro Sobre Políticas Sociales, con el mismo número de identificador. 
Derivado de la planeación 2018 se aumentó el monto estimado.
Contrato terminado.</t>
  </si>
  <si>
    <r>
      <t xml:space="preserve">Este proceso se refiere a la preparación de insumos para el Sistema de Planeación y fue abordado durante la reunión de la UPRI con el Banco Mundial sostenida el martes 12 de sempriembre en el marco de la Misión de Evaluación.                                                                                                                                                                                                                                                                                 </t>
    </r>
    <r>
      <rPr>
        <sz val="8"/>
        <color rgb="FFFF0000"/>
        <rFont val="Verdana"/>
        <family val="2"/>
      </rPr>
      <t xml:space="preserve"> </t>
    </r>
    <r>
      <rPr>
        <sz val="8"/>
        <rFont val="Verdana"/>
        <family val="2"/>
      </rPr>
      <t>Contrato Terminado</t>
    </r>
  </si>
  <si>
    <t>Este proceso se refiere a la preparación de insumos para el Sistema de Planeación y fue abordado durante la reunión de la UPRI con el Banco Mundial sostenida el martes 12 de sempriembre en el marco de la Misión de Evaluación.                                                                                                                                                                                                                                                                                 Contrato Terminado</t>
  </si>
  <si>
    <r>
      <t xml:space="preserve">El área ejecutora (DGEMPS) solicitó la actualización del monto de la consultoría en Moneda Nacional derivado de que el IVA no fue incluido en el calculo del importe con el cual se registro en el PAC este proceso. El tipo de cambio se calculó a 18.9724 de acuerd al cambio publicado en el Diario Oficial de la Federación (DOF) de fecha 21 de noviembre de 2017, fecha en la que se realizó la última actualización del PAC 2017-8. 
</t>
    </r>
    <r>
      <rPr>
        <sz val="8"/>
        <rFont val="Verdana"/>
        <family val="2"/>
      </rPr>
      <t xml:space="preserve">
Este tema fue abordado durante la reunión de la UPRI con el Banco Mundial sostenida el martes 12 de septiembre en el marco de la Misión de Evaluación. 
                                                                                                                                                                                                                                                      Contrato Terminado</t>
    </r>
  </si>
  <si>
    <t xml:space="preserve">La experiencia requerida se modificó de 5 a 3 años, debido a que no se encontraron posibles candidatos que cumplieran con la temporalidad solicitada en el rubro de experiencia previamente planteada. Se considera que un candidato con 3 años de experiencia es adecuado para realizar esta Consultoría.                                                 Contrato terminado. </t>
  </si>
  <si>
    <r>
      <t xml:space="preserve">Este proceso es una continuación al proceso Analista ETL/MDM Sr. 2017 (Identificador: SEDESOL-142-3CV-CI-DGGPB-17). Se contratará un nuevo Consultor para llevar a cabo el proceso, retomando las actividades y el monto no pagado del proceso anterior, de quién únicamente se recibió un entregable equivalente al 20% del contrato. Quedó pendiente por ejecutar $324,800 MXN.                                                                                                                                                                                                                                                                                                                                        </t>
    </r>
    <r>
      <rPr>
        <i/>
        <sz val="8"/>
        <rFont val="Verdana"/>
        <family val="2"/>
      </rPr>
      <t xml:space="preserve">Contrato terminado. </t>
    </r>
  </si>
  <si>
    <r>
      <t xml:space="preserve">Reingeniería de procesos y procedimientos. </t>
    </r>
    <r>
      <rPr>
        <i/>
        <sz val="8"/>
        <color rgb="FF000000"/>
        <rFont val="Verdana"/>
        <family val="2"/>
      </rPr>
      <t>Se pretende que esta consultoría lleve a cabo una reingeniería de los procesos y los procedimientos que se realizan en la DGGPB. Dicha reingeniería deberá sustentarse en el análisis técnico especializado de las implicaciones que tendrán lugar a partir de la puesta en producción de la plataforma tecnológica del Sistema de Información Social Integral (SISI), cuya primera versión en productivo se prevé liberar a finales del 3er trimestre de 2018. La liberación del SISI, y en general el uso de las funcionalidades, las herramientas y soluciones tecnológicas que este conlleva, hará necesario identificar los cambios en los procesos y subprocesos de negocio que deberán tener lugar de forma progresiva. Esta consultoría deberá realizar un diagnóstico de los procesos actuales que deberá derivar en una propuesta de reingeniería de los mismos.</t>
    </r>
  </si>
  <si>
    <r>
      <t xml:space="preserve">Especialista en Minería de datos (Data Scientist) D 2018. </t>
    </r>
    <r>
      <rPr>
        <i/>
        <sz val="8"/>
        <color rgb="FF000000"/>
        <rFont val="Verdana"/>
        <family val="2"/>
      </rPr>
      <t>Especialista con formación en actuaría o matemáticas aplicadas con experiencia en minería de datos en así como en el diseño e implementación de proyectos que involucran análisis predictivo, estadístico y de datos, asimismo que tenga conocimiento de lenguajes de programación (Python, R) y creación de ETL y cubos de información.</t>
    </r>
  </si>
  <si>
    <t>SEDESOL-198-3CV-CI-UPRI-18</t>
  </si>
  <si>
    <t>SEDESOL-199-CP-B-DGGPB-18</t>
  </si>
  <si>
    <r>
      <t xml:space="preserve">Componentes informáticos complementarios. </t>
    </r>
    <r>
      <rPr>
        <i/>
        <sz val="8"/>
        <color rgb="FF000000"/>
        <rFont val="Verdana"/>
        <family val="2"/>
      </rPr>
      <t>Una de las funciones principales de la DGGPB es el análisis y explotación de grandes volúmenes de información así como la conversión a distintos formatos de lectura, por lo que se requiere de herramientas tecnológicas que permitan el uso y presentación de la información hacia el exterior e interior de la SEDESOL. Con la contratación de los derechos de uso de Software se pretende entre otras cosas, el realizar actividades de administración, análisis y publicación de datos, así como, diseño de diagramas y manejo de archivos que contengan grandes volúmenes de información.</t>
    </r>
  </si>
  <si>
    <t>SEDESOL-200-SCC-CF-DGGPB-18</t>
  </si>
  <si>
    <r>
      <t xml:space="preserve">Estrategia de posicionamiento del SISI. </t>
    </r>
    <r>
      <rPr>
        <i/>
        <sz val="8"/>
        <color rgb="FF000000"/>
        <rFont val="Verdana"/>
        <family val="2"/>
      </rPr>
      <t>Actualmente no se cuenta con una estrategia de posicionamiento del SISI ante actores clave (académicos, universidades, empresarios, líderes de opinión, organizaciones de la sociedad civil) que permita al SISI posicionarse como una herramienta para la consolidación de una política de desarrollo social de Estado que permita su continuidad de manera transexenal.
Resulta crucial identificar las complementariedades y sinergias que puede ofrecer el SISI como herramienta de soporte para el despliegue de cualquier política social que pretendan elegir los actuales candidatos. El SISI debe ser conceptualizado como una herramienta adaptativa y sinérgica a las diversas propuestas de política social que se estén debatiendo en la coyuntura actual.
El posicionamiento de esta herramienta ante los actores clave previamente mencionados permitirá transmitir el mensaje de que el SISI es una herramienta necesaria y sinérgica a cualquier propuesta de política de desarrollo social que se pretenda llevar a cabo por la siguiente administración, esto en independencia al resultado de las elecciones que se realizarán en julio del presente año. Es importante reiterar que el SISI es una herramienta con alcance nacional, por tanto, es fundamental que también sea adoptada por las administraciones estatales y municipales. Es pertinente reconocer, para la propagación adecuada de este mensaje, el hecho de que cada audiencia tiene características distintas que deben ser identificadas y atendidas para lograr una mayor efectividad en su implantación.</t>
    </r>
  </si>
  <si>
    <t>Corporativo IT Professional S.A. de C.V.</t>
  </si>
  <si>
    <t>Mario Alejandro Nava Carrasco</t>
  </si>
  <si>
    <t>Omar Eduardo Torres Chávez</t>
  </si>
  <si>
    <t>Jesús Guillermo Salinas Zamora</t>
  </si>
  <si>
    <t>Luis Alberto Treviño Ramírez</t>
  </si>
  <si>
    <t>Nadia Lizzeth Méndez Miranda</t>
  </si>
  <si>
    <t>Miguel Ángel Medina Figueroa</t>
  </si>
  <si>
    <t>Jorge Gerardo Rojas Macedo</t>
  </si>
  <si>
    <t>SEDESOL-59-SBCC-CF-DGGPB-27</t>
  </si>
  <si>
    <r>
      <t xml:space="preserve">Implementación de Plataforma de Interoperabilidad e Integración de Información. </t>
    </r>
    <r>
      <rPr>
        <i/>
        <sz val="8"/>
        <color rgb="FF000000"/>
        <rFont val="Verdana"/>
        <family val="2"/>
      </rPr>
      <t>La plataforma de interoperabilidad tendrá la capacidad de recibir información, estandarizarla a un protocolo de información y gobernarla a través de procesos propios de la DGGPB.</t>
    </r>
  </si>
  <si>
    <r>
      <t xml:space="preserve">Data Quality para el Sistema de Información Social y política de aseguramiento de calidad de la información. </t>
    </r>
    <r>
      <rPr>
        <i/>
        <sz val="8"/>
        <color rgb="FF000000"/>
        <rFont val="Verdana"/>
        <family val="2"/>
      </rPr>
      <t>Establecimiento de una plataforma en el que coexisten distintas fuentes de información, proveniente de diferentes generadores de información las cuales interactúan para la obtención de diversos productos específicos como son el Padrón Único de Beneficiarios (PUB), el Sistema de Focalización de Desarrollo (SIFODE) y su implementación dentro de la plataforma geográfica para la consolidación del RUP.</t>
    </r>
  </si>
  <si>
    <t>SEDESOL-58-SBCC-CF-DGGPB-26</t>
  </si>
  <si>
    <t>Intellego, S.C.</t>
  </si>
  <si>
    <r>
      <t>Sistema de gestión de usuarios y Portal del SISI. </t>
    </r>
    <r>
      <rPr>
        <i/>
        <sz val="8"/>
        <color rgb="FF000000"/>
        <rFont val="Verdana"/>
        <family val="2"/>
      </rPr>
      <t>Funciona para una autenticación primaria de los usuarios y login para que las aplicaciones primarias y secundarias Así como la administración de los usuarios que harán uso del SISI gestionando los diferentes niveles de acceso a las herramientas del sistema y Página web principal del SISI.</t>
    </r>
  </si>
  <si>
    <t>SEDESOL-110-SCC-CF-DGGPB</t>
  </si>
  <si>
    <t>Inssoft Soluciones Java de México, S. de R.L. de C.V.</t>
  </si>
  <si>
    <t>Este proceso de consultoría plurianual contratado en 2016 se agregó al PAC debido al Convenio Modificatorio en monto al Contrato 612.33301.017.2016 firmado el 07 de junio de 2018 que contempla trabajos adicionales a los incluidos en los Términos de Referencia (TDRs) originales.</t>
  </si>
  <si>
    <t>Este proceso de consultoría plurianual contratado en 2015 se agregó al PAC debido al Convenio Modificatorio en monto al Contrato 612.33301.008.2015 firmado el 05 de junio de 2018 que contempla trabajos adicionales a los incluidos en los Términos de Referencia (TDRs) originales.</t>
  </si>
  <si>
    <t>Este proceso de consultoría plurianual contratado en 2015 se agregó al PAC debido al Convenio Modificatorio en monto al Contrato 612.33301.007.2015 firmado el 12 de junio de 2018 que contempla trabajos adicionales a los incluidos en los Términos de Referencia (TDRs) originales.</t>
  </si>
  <si>
    <r>
      <t>Implementación de la plataforma e-learning del Sistema de Información Social Integral. </t>
    </r>
    <r>
      <rPr>
        <i/>
        <sz val="8"/>
        <color rgb="FF000000"/>
        <rFont val="Verdana"/>
        <family val="2"/>
      </rPr>
      <t>Software que automatiza la administración de eventos de capacitación a través de servicios que: muestran un contenido, registran avance de cada usuario, mantiene una secuencia del contenido, registra calificaciones, permiten asignación de actividades y recursos adicionales, proveen mecanismos de colaboración, incluso puede ser la base de una comunidad de aprendizaje.</t>
    </r>
  </si>
  <si>
    <t>SEDESOL-48-SBCC-CF-DGGPB-21</t>
  </si>
  <si>
    <t>PlanMedia Mex, S.A. de C.V.</t>
  </si>
  <si>
    <t>Este proceso de consultoría plurianual contratado en 2015 se agregó al PAC debido al Convenio Modificatorio en monto al Contrato 612.33301.006.2015 firmado el 22 de junio de 2018 que contempla trabajos adicionales a los incluidos en los Términos de Referencia (TDRs) originales.</t>
  </si>
  <si>
    <t>SEDESOL-202-CP-S-DGGPB-18</t>
  </si>
  <si>
    <r>
      <t xml:space="preserve">Programa piloto de levantamiento muestral 2018. </t>
    </r>
    <r>
      <rPr>
        <i/>
        <sz val="8"/>
        <color rgb="FF000000"/>
        <rFont val="Verdana"/>
        <family val="2"/>
      </rPr>
      <t xml:space="preserve">Realizar un programa piloto de levantamiento de información socioeconómica de 600 hogares, siguiendo la metodología de levantamiento muestral del protocolo de atención ante desastres de la DGGPB en el marco del Sistema de Información Social Integral (SISI). </t>
    </r>
  </si>
  <si>
    <t>SEDESOL-201-CD-B-DGGPB-18</t>
  </si>
  <si>
    <t>Por tratarse de un proceso de Contratación Directa, la justificación que incluye la razonabilidad del costo se encuentran en un documento anexo.</t>
  </si>
  <si>
    <r>
      <t xml:space="preserve">Licenciamiento Base de Datos Oracle. </t>
    </r>
    <r>
      <rPr>
        <i/>
        <sz val="8"/>
        <color rgb="FF000000"/>
        <rFont val="Verdana"/>
        <family val="2"/>
      </rPr>
      <t>Con la contratación de los derechos de uso de Licenciamiento de Datos Oracle se pretende entre otras cosas, soportar la operación de las aplicaciones y bases de datos a cargo de esta Dirección General.</t>
    </r>
  </si>
  <si>
    <t>SEDESOL-203-3CV-CI-DGGPB-18</t>
  </si>
  <si>
    <r>
      <t xml:space="preserve">Especialista en Indicadores Agregados. </t>
    </r>
    <r>
      <rPr>
        <i/>
        <sz val="8"/>
        <color rgb="FF000000"/>
        <rFont val="Verdana"/>
        <family val="2"/>
      </rPr>
      <t>Contratar un consultor que participe con el laboratorio de Ciencia de Datos de la DGGPB en el diseño, desarrollo e implementación de índices de vulnerabilidad a nivel familia para la plataforma preventiva del SISI.</t>
    </r>
  </si>
  <si>
    <t>Esta consultoría individual se trata de un nuevo proceso. Se contrataría para continuar los trabajos de la "Especialista en Minería de Datos (Data Scientist) B 2018" (IDENTIFICADOR SEDESOL-189-RC-CI-DGGPB-18), cuya fecha de terminación es 16 de octubre de 2018. Por ello, el periodo de ejecución del nuevo proceso es de sólo 9 semanas. 
Dado que se hizo un replanteamiento de los objetivos y actividades de esta consultoría, la DGGPB decidió cancelar este proceso y en su lugar crear un nuevo proceso llamado "Especialista en Indicadores Agregados" (Indicador SEDESOL-203-3CV-CI-DGGPB-18) que refleja mejor el propósito de la Consultoría.</t>
  </si>
  <si>
    <t>SEDESOL-204-CP-S-DGGPB-18</t>
  </si>
  <si>
    <r>
      <t xml:space="preserve">Producción del Evento de presentación del Sistema de Información Social (SISI). </t>
    </r>
    <r>
      <rPr>
        <i/>
        <sz val="8"/>
        <color rgb="FF000000"/>
        <rFont val="Verdana"/>
        <family val="2"/>
      </rPr>
      <t>Se requiere la contratación de un proveedor especializado en la organización y logística de eventos, para que lleve a cabo la producción del evento en el que se presentará el SISI a fin de destacar los beneficios de su implementación, tales como el establecimiento de sinergias entre los distintos órdenes de gobierno y el mejoramiento de la eficacia con la que se utilizan los recursos públicos. Mediante este evento se busca reflejar el compromiso de la SEDESOL de colocarse a la vanguardia tecnológica y la utilidad del uso de herramientas tecnológicas en la política de desarrollo social. Se contará con paneles de discusión sobre la importancia y los retos de su umplementación y se preveé que se desarrollo en un periodo de 3 o 4 horas con la participación de los expertos del BM involucrados en su implementación, funcionarios públicos, académicos y organizaciones de la sociedad civil.</t>
    </r>
  </si>
  <si>
    <t>SEDESOL-205-CP-S-DGGPB-18</t>
  </si>
  <si>
    <r>
      <t xml:space="preserve">Servicio de cómputo en la nube. </t>
    </r>
    <r>
      <rPr>
        <i/>
        <sz val="8"/>
        <color rgb="FF000000"/>
        <rFont val="Verdana"/>
        <family val="2"/>
      </rPr>
      <t>Contar con un servicio de procesamiento de datos en la nube con servidores virtuales elásticos que puedan crecer verticalmente (procesador y memoria), y horizontalmente (múltiples servidores en horas pico) y un ancho de banda de internet de 200 MB con un 4 nodos de 1.large 2vCPU, 15 GB mem y 16 TB en un ambiente Linux. Esta infraestructura será utilizada para analizar información anonimizada del padrón de beneficiarios para la construcción de las tablas de publicación del servicio http://plataformapreventiva.gob.mx/descarga así como para realizar análisis de imágenes satelitales liberadas por la NASA (Landsat).</t>
    </r>
  </si>
  <si>
    <t>SEDESOL-206-SSF-CF-DGGPB-18</t>
  </si>
  <si>
    <r>
      <rPr>
        <sz val="8"/>
        <color rgb="FF000000"/>
        <rFont val="Verdana"/>
        <family val="2"/>
      </rPr>
      <t xml:space="preserve">Verificación del cumplimiento de la Norma Mexicana NMX-I-9126-2. </t>
    </r>
    <r>
      <rPr>
        <i/>
        <sz val="8"/>
        <color rgb="FF000000"/>
        <rFont val="Verdana"/>
        <family val="2"/>
      </rPr>
      <t>Se requiere la contratación de un servicio especializado, para que lleve a cabo la revisión de la calidad del sistema evaluando por lo menos las siguientes características: Funcionalidades, Fiabilidad, Usabilidad, Eficiencia, Mantenibilidad, Portabilidad y calidad de uso.
Mediante este servicio se busca obtener una evaluación o certificación de un tercero confiable sobre la utilidad del uso de herramientas tecnológica en la política de desarrollo social. Se prevé que se desarrolle en un periodo de 3 a 4 semanas con la participación de una firma experta en materia de tecnología.</t>
    </r>
    <r>
      <rPr>
        <i/>
        <sz val="11"/>
        <color rgb="FF000000"/>
        <rFont val="Calibri"/>
        <family val="2"/>
      </rPr>
      <t xml:space="preserve">
</t>
    </r>
  </si>
  <si>
    <t>Se anexa Investigación de mercado de la consultoría y la justificación de la contratación por SSF.</t>
  </si>
  <si>
    <t>SEDESOL-207-3CV-CI-DGGPB-18</t>
  </si>
  <si>
    <r>
      <t xml:space="preserve">Soporte de Infraestructura Tecnológica. </t>
    </r>
    <r>
      <rPr>
        <i/>
        <sz val="8"/>
        <color rgb="FF000000"/>
        <rFont val="Verdana"/>
        <family val="2"/>
      </rPr>
      <t>Se requiere contar con la colaboración de un consultor que realice actividades de soporte y mantenimiento de Infraestructura Tecnológica y bases de datos, así como la revisión de nuevas implementaciones, mantenimiento de repositorios de archivos y la comunicación orientada a servicios del SISI, a fin de buscar el éxito del proyecto, con la mejor arquitectura y los mejores componentes tecnológicos.</t>
    </r>
  </si>
  <si>
    <t>Tipo de cambio DOF 07/11/2018 $19.8609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</si>
</sst>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 #,##0.00_-;\-* #,##0.00_-;_-* &quot;-&quot;??_-;_-@_-"/>
    <numFmt numFmtId="165" formatCode="dd\-mm\-yy"/>
    <numFmt numFmtId="166" formatCode="[$$-2C0A]#,##0.00"/>
    <numFmt numFmtId="167" formatCode="&quot;$&quot;#,##0.00"/>
    <numFmt numFmtId="168" formatCode="_-* #,##0.0000_-;\-* #,##0.0000_-;_-* &quot;-&quot;??_-;_-@_-"/>
    <numFmt numFmtId="169" formatCode="0.0000"/>
  </numFmts>
  <fonts count="38" x14ac:knownFonts="1">
    <font>
      <sz val="10"/>
      <name val="Arial"/>
      <family val="2"/>
    </font>
    <font>
      <sz val="11"/>
      <color theme="1"/>
      <name val="Calibri"/>
      <family val="2"/>
      <scheme val="minor"/>
    </font>
    <font>
      <b/>
      <sz val="11"/>
      <color theme="1"/>
      <name val="Calibri"/>
      <family val="2"/>
      <scheme val="minor"/>
    </font>
    <font>
      <sz val="10"/>
      <name val="Arial"/>
      <family val="2"/>
    </font>
    <font>
      <b/>
      <sz val="12"/>
      <name val="Arial"/>
      <family val="2"/>
    </font>
    <font>
      <i/>
      <sz val="12"/>
      <name val="Arial"/>
      <family val="2"/>
    </font>
    <font>
      <b/>
      <sz val="12"/>
      <color indexed="10"/>
      <name val="Arial"/>
      <family val="2"/>
    </font>
    <font>
      <b/>
      <sz val="8"/>
      <name val="Arial"/>
      <family val="2"/>
    </font>
    <font>
      <b/>
      <sz val="10"/>
      <color indexed="10"/>
      <name val="Arial"/>
      <family val="2"/>
    </font>
    <font>
      <b/>
      <sz val="11"/>
      <name val="Arial"/>
      <family val="2"/>
    </font>
    <font>
      <b/>
      <sz val="10"/>
      <name val="Arial"/>
      <family val="2"/>
    </font>
    <font>
      <sz val="11"/>
      <name val="Arial"/>
      <family val="2"/>
    </font>
    <font>
      <sz val="9"/>
      <name val="Arial"/>
      <family val="2"/>
    </font>
    <font>
      <b/>
      <sz val="12"/>
      <color indexed="48"/>
      <name val="Arial"/>
      <family val="2"/>
    </font>
    <font>
      <b/>
      <sz val="16"/>
      <name val="Arial"/>
      <family val="2"/>
    </font>
    <font>
      <b/>
      <sz val="10"/>
      <color rgb="FF00B0F0"/>
      <name val="Arial"/>
      <family val="2"/>
    </font>
    <font>
      <b/>
      <sz val="10"/>
      <color rgb="FFFF0000"/>
      <name val="Arial"/>
      <family val="2"/>
    </font>
    <font>
      <b/>
      <sz val="10"/>
      <color rgb="FF7030A0"/>
      <name val="Arial"/>
      <family val="2"/>
    </font>
    <font>
      <b/>
      <sz val="9"/>
      <color indexed="48"/>
      <name val="Arial"/>
      <family val="2"/>
    </font>
    <font>
      <b/>
      <sz val="9"/>
      <name val="Arial"/>
      <family val="2"/>
    </font>
    <font>
      <b/>
      <sz val="14"/>
      <name val="Arial"/>
      <family val="2"/>
    </font>
    <font>
      <b/>
      <i/>
      <sz val="10"/>
      <name val="Arial"/>
      <family val="2"/>
    </font>
    <font>
      <b/>
      <i/>
      <sz val="12"/>
      <name val="Arial"/>
      <family val="2"/>
    </font>
    <font>
      <sz val="11"/>
      <color rgb="FF000000"/>
      <name val="Calibri"/>
      <family val="2"/>
      <scheme val="minor"/>
    </font>
    <font>
      <u/>
      <sz val="11"/>
      <color rgb="FF0000FF"/>
      <name val="Calibri"/>
      <family val="2"/>
      <scheme val="minor"/>
    </font>
    <font>
      <i/>
      <sz val="11"/>
      <color rgb="FF000000"/>
      <name val="Calibri"/>
      <family val="2"/>
      <scheme val="minor"/>
    </font>
    <font>
      <b/>
      <sz val="10"/>
      <color indexed="8"/>
      <name val="Calibri"/>
      <family val="2"/>
    </font>
    <font>
      <sz val="8"/>
      <color rgb="FF000000"/>
      <name val="Verdana"/>
      <family val="2"/>
    </font>
    <font>
      <i/>
      <sz val="8"/>
      <color rgb="FF000000"/>
      <name val="Verdana"/>
      <family val="2"/>
    </font>
    <font>
      <sz val="10"/>
      <color rgb="FFFF0000"/>
      <name val="Arial"/>
      <family val="2"/>
    </font>
    <font>
      <sz val="8"/>
      <name val="Verdana"/>
      <family val="2"/>
    </font>
    <font>
      <sz val="11"/>
      <name val="Calibri"/>
      <family val="2"/>
    </font>
    <font>
      <sz val="12"/>
      <name val="Calibri"/>
      <family val="2"/>
    </font>
    <font>
      <sz val="9"/>
      <color rgb="FF000000"/>
      <name val="Arial"/>
      <family val="2"/>
    </font>
    <font>
      <sz val="8"/>
      <color rgb="FFFF0000"/>
      <name val="Verdana"/>
      <family val="2"/>
    </font>
    <font>
      <i/>
      <sz val="8"/>
      <name val="Verdana"/>
      <family val="2"/>
    </font>
    <font>
      <i/>
      <sz val="11"/>
      <color rgb="FF000000"/>
      <name val="Calibri"/>
      <family val="2"/>
    </font>
    <font>
      <sz val="11"/>
      <color rgb="FF000000"/>
      <name val="Calibri"/>
      <family val="2"/>
    </font>
  </fonts>
  <fills count="14">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indexed="43"/>
        <bgColor indexed="64"/>
      </patternFill>
    </fill>
    <fill>
      <patternFill patternType="solid">
        <fgColor indexed="42"/>
        <bgColor indexed="64"/>
      </patternFill>
    </fill>
    <fill>
      <patternFill patternType="solid">
        <fgColor rgb="FFF0F0F0"/>
        <bgColor indexed="64"/>
      </patternFill>
    </fill>
    <fill>
      <patternFill patternType="solid">
        <fgColor rgb="FFFFFFFF"/>
        <bgColor indexed="64"/>
      </patternFill>
    </fill>
  </fills>
  <borders count="28">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diagonal/>
    </border>
    <border>
      <left/>
      <right/>
      <top/>
      <bottom style="thin">
        <color indexed="64"/>
      </bottom>
      <diagonal/>
    </border>
    <border>
      <left style="double">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rgb="FF000000"/>
      </left>
      <right style="thin">
        <color rgb="FF000000"/>
      </right>
      <top style="thin">
        <color rgb="FF000000"/>
      </top>
      <bottom/>
      <diagonal/>
    </border>
    <border>
      <left style="double">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indexed="64"/>
      </bottom>
      <diagonal/>
    </border>
  </borders>
  <cellStyleXfs count="4">
    <xf numFmtId="0" fontId="0" fillId="0" borderId="0"/>
    <xf numFmtId="44" fontId="3" fillId="0" borderId="0" applyFont="0" applyFill="0" applyBorder="0" applyAlignment="0" applyProtection="0"/>
    <xf numFmtId="0" fontId="1" fillId="0" borderId="0"/>
    <xf numFmtId="164" fontId="3" fillId="0" borderId="0" applyFont="0" applyFill="0" applyBorder="0" applyAlignment="0" applyProtection="0"/>
  </cellStyleXfs>
  <cellXfs count="507">
    <xf numFmtId="0" fontId="0" fillId="0" borderId="0" xfId="0"/>
    <xf numFmtId="0" fontId="0" fillId="0" borderId="0" xfId="0" applyAlignment="1"/>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7" fillId="0" borderId="0" xfId="0" applyFont="1" applyAlignment="1">
      <alignment wrapText="1"/>
    </xf>
    <xf numFmtId="0" fontId="0" fillId="0" borderId="0" xfId="0" applyAlignment="1">
      <alignment wrapText="1"/>
    </xf>
    <xf numFmtId="0" fontId="3" fillId="0" borderId="0" xfId="0" applyFont="1"/>
    <xf numFmtId="0" fontId="10" fillId="0" borderId="13" xfId="0" applyFont="1" applyBorder="1" applyAlignment="1">
      <alignment horizontal="center"/>
    </xf>
    <xf numFmtId="0" fontId="10" fillId="0" borderId="13" xfId="0" applyFont="1" applyBorder="1" applyAlignment="1">
      <alignment horizontal="center" vertical="center" wrapText="1"/>
    </xf>
    <xf numFmtId="0" fontId="10" fillId="3" borderId="16" xfId="0" applyFont="1" applyFill="1" applyBorder="1" applyAlignment="1">
      <alignment horizontal="center" wrapText="1"/>
    </xf>
    <xf numFmtId="0" fontId="10" fillId="3" borderId="9" xfId="0" applyFont="1" applyFill="1" applyBorder="1" applyAlignment="1">
      <alignment horizontal="center"/>
    </xf>
    <xf numFmtId="14" fontId="10" fillId="0" borderId="9" xfId="0" applyNumberFormat="1" applyFont="1" applyBorder="1" applyAlignment="1">
      <alignment horizontal="center"/>
    </xf>
    <xf numFmtId="0" fontId="10" fillId="0" borderId="16" xfId="0" applyFont="1" applyFill="1" applyBorder="1" applyAlignment="1">
      <alignment horizontal="center"/>
    </xf>
    <xf numFmtId="0" fontId="11" fillId="0" borderId="9" xfId="0" applyFont="1" applyBorder="1" applyAlignment="1">
      <alignment horizontal="center" vertical="center" wrapText="1"/>
    </xf>
    <xf numFmtId="0" fontId="11" fillId="0" borderId="9" xfId="0" applyFont="1" applyBorder="1" applyAlignment="1">
      <alignment horizontal="left" vertical="center" wrapText="1"/>
    </xf>
    <xf numFmtId="0" fontId="11" fillId="0" borderId="0" xfId="0" applyFont="1" applyAlignment="1">
      <alignment horizontal="center" vertical="top"/>
    </xf>
    <xf numFmtId="0" fontId="11" fillId="0" borderId="0" xfId="0" applyFont="1" applyAlignment="1">
      <alignment vertical="top"/>
    </xf>
    <xf numFmtId="15" fontId="9" fillId="5" borderId="5" xfId="0" applyNumberFormat="1" applyFont="1" applyFill="1" applyBorder="1" applyAlignment="1">
      <alignment horizontal="center" vertical="center" wrapText="1"/>
    </xf>
    <xf numFmtId="15" fontId="9" fillId="5" borderId="9" xfId="0" applyNumberFormat="1" applyFont="1" applyFill="1" applyBorder="1" applyAlignment="1">
      <alignment horizontal="center" vertical="center" wrapText="1"/>
    </xf>
    <xf numFmtId="4" fontId="9" fillId="5" borderId="9" xfId="0" applyNumberFormat="1" applyFont="1" applyFill="1" applyBorder="1" applyAlignment="1">
      <alignment horizontal="right" vertical="center" wrapText="1"/>
    </xf>
    <xf numFmtId="4" fontId="9" fillId="5" borderId="9" xfId="1" applyNumberFormat="1" applyFont="1" applyFill="1" applyBorder="1" applyAlignment="1">
      <alignment horizontal="right" vertical="top" wrapText="1"/>
    </xf>
    <xf numFmtId="15" fontId="10" fillId="0" borderId="7" xfId="0" applyNumberFormat="1" applyFont="1" applyFill="1" applyBorder="1" applyAlignment="1">
      <alignment horizontal="center" vertical="center" wrapText="1"/>
    </xf>
    <xf numFmtId="15" fontId="10" fillId="0" borderId="18" xfId="0" applyNumberFormat="1" applyFont="1" applyFill="1" applyBorder="1" applyAlignment="1">
      <alignment horizontal="center" vertical="center" wrapText="1"/>
    </xf>
    <xf numFmtId="15" fontId="10" fillId="0" borderId="8" xfId="0" applyNumberFormat="1" applyFont="1" applyFill="1" applyBorder="1" applyAlignment="1">
      <alignment horizontal="center" vertical="center" wrapText="1"/>
    </xf>
    <xf numFmtId="0" fontId="0" fillId="0" borderId="0" xfId="0" applyFill="1" applyAlignment="1">
      <alignment horizontal="center" vertical="top"/>
    </xf>
    <xf numFmtId="0" fontId="0" fillId="0" borderId="0" xfId="0" applyFill="1" applyAlignment="1">
      <alignment vertical="top"/>
    </xf>
    <xf numFmtId="15" fontId="10" fillId="0" borderId="14" xfId="0" applyNumberFormat="1" applyFont="1" applyFill="1" applyBorder="1" applyAlignment="1">
      <alignment horizontal="center" vertical="center" wrapText="1"/>
    </xf>
    <xf numFmtId="15" fontId="10" fillId="0" borderId="0" xfId="0" applyNumberFormat="1" applyFont="1" applyFill="1" applyBorder="1" applyAlignment="1">
      <alignment horizontal="center" vertical="center" wrapText="1"/>
    </xf>
    <xf numFmtId="15" fontId="10" fillId="0" borderId="15" xfId="0" applyNumberFormat="1" applyFont="1" applyFill="1" applyBorder="1" applyAlignment="1">
      <alignment horizontal="center" vertical="center" wrapText="1"/>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horizontal="center" vertical="top"/>
    </xf>
    <xf numFmtId="0" fontId="0" fillId="0" borderId="0" xfId="0" applyAlignment="1">
      <alignment vertical="top"/>
    </xf>
    <xf numFmtId="0" fontId="13" fillId="0" borderId="0" xfId="0" applyFont="1" applyFill="1" applyBorder="1" applyAlignment="1">
      <alignment vertical="center" wrapText="1"/>
    </xf>
    <xf numFmtId="15" fontId="12" fillId="0" borderId="0" xfId="0" applyNumberFormat="1" applyFont="1" applyFill="1" applyBorder="1" applyAlignment="1">
      <alignment horizontal="center" vertical="top"/>
    </xf>
    <xf numFmtId="15" fontId="14" fillId="0" borderId="0" xfId="0" applyNumberFormat="1" applyFont="1" applyFill="1" applyBorder="1" applyAlignment="1">
      <alignment horizontal="center" vertical="center" wrapText="1"/>
    </xf>
    <xf numFmtId="15" fontId="14" fillId="0" borderId="0" xfId="0" applyNumberFormat="1" applyFont="1" applyFill="1" applyBorder="1" applyAlignment="1">
      <alignment vertical="center" wrapText="1"/>
    </xf>
    <xf numFmtId="4" fontId="12" fillId="0" borderId="0" xfId="0" applyNumberFormat="1" applyFont="1" applyFill="1" applyBorder="1" applyAlignment="1">
      <alignment horizontal="center" vertical="top"/>
    </xf>
    <xf numFmtId="0" fontId="10" fillId="0" borderId="0" xfId="0" applyFont="1" applyBorder="1" applyAlignment="1">
      <alignment horizontal="center" vertical="center" wrapText="1"/>
    </xf>
    <xf numFmtId="0" fontId="15" fillId="0" borderId="0" xfId="0" applyFont="1" applyFill="1" applyBorder="1" applyAlignment="1">
      <alignment horizontal="left" vertical="center"/>
    </xf>
    <xf numFmtId="0" fontId="16" fillId="0" borderId="0" xfId="0" applyFont="1" applyFill="1" applyBorder="1" applyAlignment="1">
      <alignment horizontal="left" vertical="center"/>
    </xf>
    <xf numFmtId="0" fontId="17" fillId="0" borderId="0" xfId="0" applyFont="1" applyFill="1" applyBorder="1" applyAlignment="1">
      <alignment horizontal="left" vertical="center"/>
    </xf>
    <xf numFmtId="0" fontId="10" fillId="0" borderId="0" xfId="0" applyFont="1" applyFill="1" applyBorder="1" applyAlignment="1">
      <alignment horizontal="left" vertical="center"/>
    </xf>
    <xf numFmtId="0" fontId="12" fillId="0" borderId="0" xfId="0" applyFont="1" applyBorder="1" applyAlignment="1">
      <alignment horizontal="center" vertical="top"/>
    </xf>
    <xf numFmtId="14" fontId="12" fillId="0" borderId="0" xfId="0" applyNumberFormat="1" applyFont="1" applyBorder="1" applyAlignment="1">
      <alignment horizontal="center" vertical="top"/>
    </xf>
    <xf numFmtId="165" fontId="12" fillId="0" borderId="0" xfId="0" applyNumberFormat="1" applyFont="1" applyBorder="1" applyAlignment="1">
      <alignment horizontal="center" vertical="top"/>
    </xf>
    <xf numFmtId="166" fontId="12" fillId="0" borderId="0" xfId="0" applyNumberFormat="1" applyFont="1" applyBorder="1" applyAlignment="1">
      <alignment horizontal="center" vertical="top" wrapText="1"/>
    </xf>
    <xf numFmtId="0" fontId="0" fillId="0" borderId="0" xfId="0" applyBorder="1" applyAlignment="1">
      <alignment horizontal="center" vertical="top"/>
    </xf>
    <xf numFmtId="0" fontId="10" fillId="0" borderId="0" xfId="0" applyFont="1"/>
    <xf numFmtId="0" fontId="19" fillId="0" borderId="0" xfId="0" applyFont="1" applyAlignment="1">
      <alignment horizontal="center"/>
    </xf>
    <xf numFmtId="167" fontId="19" fillId="0" borderId="0" xfId="0" applyNumberFormat="1" applyFont="1" applyAlignment="1">
      <alignment horizontal="center" wrapText="1"/>
    </xf>
    <xf numFmtId="0" fontId="0" fillId="0" borderId="0" xfId="0" applyAlignment="1">
      <alignment horizontal="center"/>
    </xf>
    <xf numFmtId="0" fontId="10" fillId="0" borderId="12" xfId="0" applyFont="1" applyBorder="1" applyAlignment="1">
      <alignment horizontal="center"/>
    </xf>
    <xf numFmtId="44" fontId="3" fillId="0" borderId="9" xfId="1" applyFont="1" applyBorder="1"/>
    <xf numFmtId="0" fontId="10" fillId="0" borderId="0" xfId="0" applyFont="1" applyAlignment="1">
      <alignment horizontal="center"/>
    </xf>
    <xf numFmtId="0" fontId="10" fillId="0" borderId="0" xfId="0" applyFont="1" applyAlignment="1">
      <alignment horizontal="center" wrapText="1"/>
    </xf>
    <xf numFmtId="0" fontId="10" fillId="0" borderId="4" xfId="0" applyFont="1" applyBorder="1" applyAlignment="1">
      <alignment horizontal="center"/>
    </xf>
    <xf numFmtId="0" fontId="10" fillId="0" borderId="0" xfId="0" applyFont="1" applyFill="1" applyBorder="1" applyAlignment="1"/>
    <xf numFmtId="0" fontId="10" fillId="0" borderId="0" xfId="0" applyFont="1" applyFill="1" applyAlignment="1">
      <alignment horizontal="left"/>
    </xf>
    <xf numFmtId="0" fontId="10" fillId="0" borderId="0" xfId="0" applyFont="1" applyFill="1" applyBorder="1" applyAlignment="1">
      <alignment vertical="top" wrapText="1"/>
    </xf>
    <xf numFmtId="0" fontId="7" fillId="0" borderId="9" xfId="0" applyFont="1" applyFill="1" applyBorder="1" applyAlignment="1">
      <alignment vertical="center" wrapText="1"/>
    </xf>
    <xf numFmtId="0" fontId="7" fillId="0" borderId="3" xfId="0" applyFont="1" applyFill="1" applyBorder="1" applyAlignment="1">
      <alignment vertical="center" wrapText="1"/>
    </xf>
    <xf numFmtId="0" fontId="10" fillId="0" borderId="0" xfId="0" applyFont="1" applyFill="1" applyBorder="1" applyAlignment="1">
      <alignment horizontal="left" vertical="top" wrapText="1"/>
    </xf>
    <xf numFmtId="0" fontId="20" fillId="0" borderId="7" xfId="0" applyFont="1" applyBorder="1" applyAlignment="1"/>
    <xf numFmtId="0" fontId="20" fillId="0" borderId="18" xfId="0" applyFont="1" applyBorder="1" applyAlignment="1"/>
    <xf numFmtId="0" fontId="10" fillId="0" borderId="0" xfId="0" applyFont="1" applyBorder="1" applyAlignment="1">
      <alignment horizontal="center"/>
    </xf>
    <xf numFmtId="0" fontId="10" fillId="0" borderId="0" xfId="0" applyFont="1" applyAlignment="1">
      <alignment wrapText="1"/>
    </xf>
    <xf numFmtId="0" fontId="20" fillId="0" borderId="12" xfId="0" applyFont="1" applyBorder="1" applyAlignment="1">
      <alignment horizontal="left"/>
    </xf>
    <xf numFmtId="0" fontId="20" fillId="0" borderId="19" xfId="0" applyFont="1" applyBorder="1" applyAlignment="1">
      <alignment horizontal="left"/>
    </xf>
    <xf numFmtId="0" fontId="0" fillId="0" borderId="14" xfId="0" applyBorder="1"/>
    <xf numFmtId="0" fontId="0" fillId="0" borderId="0" xfId="0" applyBorder="1"/>
    <xf numFmtId="0" fontId="0" fillId="0" borderId="15" xfId="0" applyBorder="1"/>
    <xf numFmtId="0" fontId="10" fillId="0" borderId="0" xfId="0" applyFont="1" applyFill="1" applyBorder="1" applyAlignment="1">
      <alignment horizontal="center"/>
    </xf>
    <xf numFmtId="0" fontId="10" fillId="0" borderId="0" xfId="0" applyFont="1" applyFill="1"/>
    <xf numFmtId="0" fontId="0" fillId="0" borderId="0" xfId="0" applyBorder="1" applyAlignment="1">
      <alignment horizontal="center"/>
    </xf>
    <xf numFmtId="0" fontId="0" fillId="0" borderId="12" xfId="0" applyBorder="1"/>
    <xf numFmtId="0" fontId="0" fillId="0" borderId="19" xfId="0" applyBorder="1"/>
    <xf numFmtId="0" fontId="0" fillId="0" borderId="13" xfId="0" applyBorder="1"/>
    <xf numFmtId="0" fontId="11" fillId="0" borderId="0" xfId="0" applyFont="1"/>
    <xf numFmtId="14" fontId="11" fillId="0" borderId="9" xfId="0" applyNumberFormat="1" applyFont="1" applyFill="1" applyBorder="1" applyAlignment="1">
      <alignment horizontal="center" vertical="center"/>
    </xf>
    <xf numFmtId="14" fontId="11" fillId="0" borderId="9" xfId="0" applyNumberFormat="1" applyFont="1" applyBorder="1" applyAlignment="1">
      <alignment horizontal="center" vertical="center"/>
    </xf>
    <xf numFmtId="0" fontId="11" fillId="0" borderId="9" xfId="0" applyFont="1" applyBorder="1" applyAlignment="1">
      <alignment vertical="center" wrapText="1"/>
    </xf>
    <xf numFmtId="0" fontId="10" fillId="5" borderId="9" xfId="0" applyFont="1" applyFill="1" applyBorder="1" applyAlignment="1">
      <alignment horizontal="center" vertical="center" wrapText="1"/>
    </xf>
    <xf numFmtId="4" fontId="10" fillId="5" borderId="9" xfId="0" applyNumberFormat="1" applyFont="1" applyFill="1" applyBorder="1" applyAlignment="1">
      <alignment horizontal="right" vertical="center" wrapText="1"/>
    </xf>
    <xf numFmtId="0" fontId="10" fillId="5" borderId="9" xfId="0" applyFont="1" applyFill="1" applyBorder="1" applyAlignment="1">
      <alignment horizontal="center" vertical="center"/>
    </xf>
    <xf numFmtId="0" fontId="10" fillId="5" borderId="9" xfId="0" applyFont="1" applyFill="1"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xf numFmtId="0" fontId="10" fillId="0" borderId="18" xfId="0" applyFont="1" applyFill="1" applyBorder="1" applyAlignment="1">
      <alignment horizontal="right" vertical="center" wrapText="1"/>
    </xf>
    <xf numFmtId="0" fontId="10" fillId="0" borderId="0" xfId="0" applyFont="1" applyBorder="1" applyAlignment="1">
      <alignment horizontal="right" vertical="center" wrapText="1"/>
    </xf>
    <xf numFmtId="0" fontId="10" fillId="0" borderId="0" xfId="0" applyFont="1" applyFill="1" applyBorder="1" applyAlignment="1">
      <alignment horizontal="right" vertical="center" wrapText="1"/>
    </xf>
    <xf numFmtId="44" fontId="3" fillId="0" borderId="0" xfId="1" applyFont="1" applyFill="1" applyBorder="1" applyAlignment="1">
      <alignment vertical="center"/>
    </xf>
    <xf numFmtId="0" fontId="0" fillId="0" borderId="0" xfId="0" applyFill="1"/>
    <xf numFmtId="0" fontId="10" fillId="11" borderId="4" xfId="0" applyFont="1" applyFill="1" applyBorder="1" applyAlignment="1">
      <alignment vertical="center" wrapText="1"/>
    </xf>
    <xf numFmtId="0" fontId="10" fillId="11" borderId="2" xfId="0" applyFont="1" applyFill="1" applyBorder="1" applyAlignment="1">
      <alignment vertical="center" wrapText="1"/>
    </xf>
    <xf numFmtId="0" fontId="10" fillId="11" borderId="3" xfId="0" applyFont="1" applyFill="1" applyBorder="1" applyAlignment="1">
      <alignment vertical="center" wrapText="1"/>
    </xf>
    <xf numFmtId="0" fontId="7" fillId="0" borderId="9" xfId="0" applyFont="1" applyFill="1" applyBorder="1" applyAlignment="1">
      <alignment horizontal="left"/>
    </xf>
    <xf numFmtId="0" fontId="7" fillId="0" borderId="5" xfId="0" applyFont="1" applyFill="1" applyBorder="1" applyAlignment="1">
      <alignment horizontal="left"/>
    </xf>
    <xf numFmtId="0" fontId="10" fillId="0" borderId="9" xfId="0" applyFont="1" applyFill="1" applyBorder="1" applyAlignment="1">
      <alignment horizontal="center" vertical="center"/>
    </xf>
    <xf numFmtId="0" fontId="7" fillId="0" borderId="9" xfId="0" applyFont="1" applyFill="1" applyBorder="1" applyAlignment="1">
      <alignment horizontal="center" vertical="center" wrapText="1"/>
    </xf>
    <xf numFmtId="0" fontId="21" fillId="0" borderId="0" xfId="0" applyFont="1" applyAlignment="1">
      <alignment horizontal="right"/>
    </xf>
    <xf numFmtId="0" fontId="22" fillId="0" borderId="9" xfId="0" applyFont="1" applyBorder="1" applyAlignment="1">
      <alignment horizontal="center"/>
    </xf>
    <xf numFmtId="0" fontId="21" fillId="0" borderId="0" xfId="0" applyFont="1"/>
    <xf numFmtId="0" fontId="20" fillId="0" borderId="4" xfId="0" applyFont="1" applyBorder="1" applyAlignment="1">
      <alignment horizontal="left"/>
    </xf>
    <xf numFmtId="0" fontId="20" fillId="0" borderId="2" xfId="0" applyFont="1" applyBorder="1" applyAlignment="1">
      <alignment horizontal="left"/>
    </xf>
    <xf numFmtId="0" fontId="10" fillId="0" borderId="0" xfId="0" applyFont="1" applyBorder="1" applyAlignment="1">
      <alignment horizontal="right"/>
    </xf>
    <xf numFmtId="0" fontId="20" fillId="0" borderId="0" xfId="0" applyFont="1" applyBorder="1" applyAlignment="1">
      <alignment horizontal="left"/>
    </xf>
    <xf numFmtId="0" fontId="1" fillId="0" borderId="0" xfId="2"/>
    <xf numFmtId="0" fontId="1" fillId="0" borderId="0" xfId="2" applyFill="1"/>
    <xf numFmtId="0" fontId="10" fillId="0" borderId="0" xfId="2" applyFont="1" applyBorder="1" applyAlignment="1">
      <alignment horizontal="center" vertical="center" wrapText="1"/>
    </xf>
    <xf numFmtId="0" fontId="13" fillId="0" borderId="0" xfId="2" applyFont="1" applyFill="1" applyBorder="1" applyAlignment="1">
      <alignment vertical="center" wrapText="1"/>
    </xf>
    <xf numFmtId="15" fontId="12" fillId="0" borderId="0" xfId="2" applyNumberFormat="1" applyFont="1" applyFill="1" applyBorder="1" applyAlignment="1">
      <alignment horizontal="center" vertical="top"/>
    </xf>
    <xf numFmtId="15" fontId="14" fillId="0" borderId="0" xfId="2" applyNumberFormat="1" applyFont="1" applyFill="1" applyBorder="1" applyAlignment="1">
      <alignment horizontal="center" vertical="center" wrapText="1"/>
    </xf>
    <xf numFmtId="15" fontId="14" fillId="0" borderId="0" xfId="2" applyNumberFormat="1" applyFont="1" applyFill="1" applyBorder="1" applyAlignment="1">
      <alignment vertical="center" wrapText="1"/>
    </xf>
    <xf numFmtId="0" fontId="15" fillId="0" borderId="0" xfId="2" applyFont="1" applyFill="1" applyBorder="1" applyAlignment="1">
      <alignment horizontal="left" vertical="center"/>
    </xf>
    <xf numFmtId="0" fontId="16" fillId="0" borderId="0" xfId="2" applyFont="1" applyFill="1" applyBorder="1" applyAlignment="1">
      <alignment horizontal="left" vertical="center"/>
    </xf>
    <xf numFmtId="0" fontId="17" fillId="0" borderId="0" xfId="2" applyFont="1" applyFill="1" applyBorder="1" applyAlignment="1">
      <alignment horizontal="left" vertical="center"/>
    </xf>
    <xf numFmtId="0" fontId="10" fillId="0" borderId="0" xfId="2" applyFont="1" applyFill="1" applyBorder="1" applyAlignment="1">
      <alignment horizontal="left" vertical="center"/>
    </xf>
    <xf numFmtId="0" fontId="12" fillId="0" borderId="0" xfId="2" applyFont="1" applyBorder="1" applyAlignment="1">
      <alignment horizontal="center" vertical="top"/>
    </xf>
    <xf numFmtId="14" fontId="12" fillId="0" borderId="0" xfId="2" applyNumberFormat="1" applyFont="1" applyBorder="1" applyAlignment="1">
      <alignment horizontal="center" vertical="top"/>
    </xf>
    <xf numFmtId="165" fontId="12" fillId="0" borderId="0" xfId="2" applyNumberFormat="1" applyFont="1" applyBorder="1" applyAlignment="1">
      <alignment horizontal="center" vertical="top"/>
    </xf>
    <xf numFmtId="0" fontId="10" fillId="0" borderId="0" xfId="2" applyFont="1"/>
    <xf numFmtId="0" fontId="10" fillId="0" borderId="0" xfId="2" applyFont="1" applyAlignment="1">
      <alignment horizontal="center"/>
    </xf>
    <xf numFmtId="0" fontId="10" fillId="0" borderId="0" xfId="2" applyFont="1" applyBorder="1" applyAlignment="1">
      <alignment horizontal="center"/>
    </xf>
    <xf numFmtId="0" fontId="20" fillId="0" borderId="7" xfId="2" applyFont="1" applyBorder="1"/>
    <xf numFmtId="0" fontId="20" fillId="0" borderId="18" xfId="2" applyFont="1" applyBorder="1"/>
    <xf numFmtId="0" fontId="1" fillId="0" borderId="8" xfId="2" applyBorder="1"/>
    <xf numFmtId="0" fontId="20" fillId="0" borderId="7" xfId="2" applyFont="1" applyBorder="1" applyAlignment="1"/>
    <xf numFmtId="0" fontId="20" fillId="0" borderId="18" xfId="2" applyFont="1" applyBorder="1" applyAlignment="1"/>
    <xf numFmtId="0" fontId="20" fillId="0" borderId="8" xfId="2" applyFont="1" applyBorder="1" applyAlignment="1"/>
    <xf numFmtId="0" fontId="20" fillId="0" borderId="0" xfId="2" applyFont="1" applyBorder="1" applyAlignment="1"/>
    <xf numFmtId="0" fontId="10" fillId="0" borderId="0" xfId="2" applyFont="1" applyBorder="1" applyAlignment="1"/>
    <xf numFmtId="0" fontId="20" fillId="0" borderId="12" xfId="2" applyFont="1" applyBorder="1"/>
    <xf numFmtId="0" fontId="20" fillId="0" borderId="19" xfId="2" applyFont="1" applyBorder="1"/>
    <xf numFmtId="0" fontId="1" fillId="0" borderId="13" xfId="2" applyBorder="1"/>
    <xf numFmtId="0" fontId="20" fillId="0" borderId="12" xfId="2" applyFont="1" applyBorder="1" applyAlignment="1">
      <alignment horizontal="left"/>
    </xf>
    <xf numFmtId="0" fontId="20" fillId="0" borderId="19" xfId="2" applyFont="1" applyBorder="1" applyAlignment="1">
      <alignment horizontal="left"/>
    </xf>
    <xf numFmtId="0" fontId="20" fillId="0" borderId="13" xfId="2" applyFont="1" applyBorder="1" applyAlignment="1">
      <alignment horizontal="left"/>
    </xf>
    <xf numFmtId="0" fontId="20" fillId="0" borderId="0" xfId="2" applyFont="1" applyBorder="1"/>
    <xf numFmtId="0" fontId="10" fillId="0" borderId="0" xfId="2" applyFont="1" applyBorder="1"/>
    <xf numFmtId="0" fontId="1" fillId="0" borderId="14" xfId="2" applyBorder="1"/>
    <xf numFmtId="0" fontId="1" fillId="0" borderId="0" xfId="2" applyBorder="1"/>
    <xf numFmtId="0" fontId="1" fillId="0" borderId="15" xfId="2" applyBorder="1"/>
    <xf numFmtId="0" fontId="1" fillId="0" borderId="0" xfId="2" applyBorder="1" applyAlignment="1"/>
    <xf numFmtId="0" fontId="1" fillId="0" borderId="0" xfId="2" applyBorder="1" applyAlignment="1">
      <alignment horizontal="center"/>
    </xf>
    <xf numFmtId="0" fontId="1" fillId="0" borderId="12" xfId="2" applyBorder="1"/>
    <xf numFmtId="0" fontId="1" fillId="0" borderId="19" xfId="2" applyBorder="1"/>
    <xf numFmtId="0" fontId="0" fillId="0" borderId="9" xfId="0" applyFont="1" applyBorder="1" applyAlignment="1">
      <alignment horizontal="center" vertical="center" wrapText="1"/>
    </xf>
    <xf numFmtId="0" fontId="0" fillId="0" borderId="9" xfId="0" applyFont="1" applyBorder="1" applyAlignment="1">
      <alignment horizontal="left" vertical="center" wrapText="1"/>
    </xf>
    <xf numFmtId="14" fontId="0" fillId="0" borderId="9" xfId="0" applyNumberFormat="1" applyFont="1" applyBorder="1" applyAlignment="1">
      <alignment horizontal="right" vertical="center" wrapText="1"/>
    </xf>
    <xf numFmtId="0" fontId="0" fillId="0" borderId="9" xfId="0" applyFont="1" applyBorder="1" applyAlignment="1">
      <alignment horizontal="center" vertical="top" wrapText="1"/>
    </xf>
    <xf numFmtId="4" fontId="0" fillId="0" borderId="5" xfId="0" applyNumberFormat="1" applyFont="1" applyBorder="1" applyAlignment="1">
      <alignment horizontal="right" vertical="top" wrapText="1"/>
    </xf>
    <xf numFmtId="0" fontId="0" fillId="0" borderId="0" xfId="0" applyFont="1" applyAlignment="1">
      <alignment horizontal="center" vertical="top" wrapText="1"/>
    </xf>
    <xf numFmtId="0" fontId="0" fillId="0" borderId="0" xfId="0" applyFont="1" applyAlignment="1">
      <alignment vertical="top" wrapText="1"/>
    </xf>
    <xf numFmtId="0" fontId="0" fillId="0" borderId="9" xfId="0" applyFont="1" applyBorder="1" applyAlignment="1">
      <alignment horizontal="right" vertical="center" wrapText="1"/>
    </xf>
    <xf numFmtId="14" fontId="0" fillId="0" borderId="9" xfId="0" applyNumberFormat="1" applyFont="1" applyBorder="1" applyAlignment="1">
      <alignment horizontal="right" vertical="center"/>
    </xf>
    <xf numFmtId="0" fontId="0" fillId="0" borderId="9" xfId="0" applyFont="1" applyBorder="1" applyAlignment="1">
      <alignment horizontal="center" vertical="top"/>
    </xf>
    <xf numFmtId="4" fontId="0" fillId="0" borderId="9" xfId="0" applyNumberFormat="1" applyFont="1" applyBorder="1" applyAlignment="1">
      <alignment horizontal="right" vertical="top" wrapText="1"/>
    </xf>
    <xf numFmtId="15" fontId="0" fillId="0" borderId="5" xfId="0" applyNumberFormat="1" applyFont="1" applyBorder="1" applyAlignment="1">
      <alignment horizontal="left" vertical="top"/>
    </xf>
    <xf numFmtId="0" fontId="0" fillId="0" borderId="0" xfId="0" applyFont="1" applyAlignment="1">
      <alignment horizontal="center" vertical="top"/>
    </xf>
    <xf numFmtId="0" fontId="0" fillId="0" borderId="0" xfId="0" applyFont="1" applyAlignment="1">
      <alignment vertical="top"/>
    </xf>
    <xf numFmtId="4" fontId="0" fillId="0" borderId="9" xfId="0" applyNumberFormat="1" applyFont="1" applyBorder="1" applyAlignment="1">
      <alignment horizontal="right" vertical="top"/>
    </xf>
    <xf numFmtId="15" fontId="0" fillId="0" borderId="9" xfId="0" applyNumberFormat="1" applyFont="1" applyBorder="1" applyAlignment="1">
      <alignment horizontal="left" vertical="top"/>
    </xf>
    <xf numFmtId="0" fontId="0" fillId="0" borderId="9" xfId="0" applyFont="1" applyBorder="1" applyAlignment="1">
      <alignment vertical="top" wrapText="1"/>
    </xf>
    <xf numFmtId="14" fontId="0" fillId="0" borderId="5" xfId="0" applyNumberFormat="1" applyFont="1" applyBorder="1" applyAlignment="1">
      <alignment horizontal="center" vertical="top" wrapText="1"/>
    </xf>
    <xf numFmtId="4" fontId="11" fillId="0" borderId="9" xfId="0" applyNumberFormat="1" applyFont="1" applyBorder="1" applyAlignment="1">
      <alignment horizontal="right" vertical="center" wrapText="1"/>
    </xf>
    <xf numFmtId="0" fontId="3" fillId="0" borderId="0" xfId="0" applyFont="1" applyFill="1"/>
    <xf numFmtId="0" fontId="0" fillId="0" borderId="0" xfId="0" applyFont="1"/>
    <xf numFmtId="0" fontId="10" fillId="2" borderId="9"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9" xfId="0" applyFont="1" applyFill="1" applyBorder="1" applyAlignment="1">
      <alignment horizontal="center" vertical="center" wrapText="1"/>
    </xf>
    <xf numFmtId="4" fontId="11" fillId="0" borderId="3" xfId="0" applyNumberFormat="1" applyFont="1" applyBorder="1" applyAlignment="1">
      <alignment horizontal="right" vertical="center" wrapText="1"/>
    </xf>
    <xf numFmtId="4" fontId="10" fillId="5" borderId="9" xfId="0" applyNumberFormat="1" applyFont="1" applyFill="1" applyBorder="1" applyAlignment="1">
      <alignment horizontal="right" vertical="center"/>
    </xf>
    <xf numFmtId="0" fontId="11" fillId="0" borderId="9" xfId="0" applyFont="1" applyBorder="1"/>
    <xf numFmtId="0" fontId="10" fillId="5" borderId="9" xfId="0" applyFont="1" applyFill="1" applyBorder="1"/>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3" fillId="13" borderId="9" xfId="2" applyFont="1" applyFill="1" applyBorder="1" applyAlignment="1">
      <alignment vertical="top" wrapText="1"/>
    </xf>
    <xf numFmtId="0" fontId="24" fillId="13" borderId="9" xfId="2" applyFont="1" applyFill="1" applyBorder="1" applyAlignment="1">
      <alignment vertical="top" wrapText="1"/>
    </xf>
    <xf numFmtId="0" fontId="1" fillId="13" borderId="9" xfId="2" applyFill="1" applyBorder="1" applyAlignment="1">
      <alignment horizontal="right" vertical="top" wrapText="1"/>
    </xf>
    <xf numFmtId="0" fontId="1" fillId="13" borderId="9" xfId="2" applyFill="1" applyBorder="1" applyAlignment="1">
      <alignment vertical="top" wrapText="1"/>
    </xf>
    <xf numFmtId="0" fontId="25" fillId="13" borderId="9" xfId="2" applyFont="1" applyFill="1" applyBorder="1" applyAlignment="1">
      <alignment vertical="top" wrapText="1"/>
    </xf>
    <xf numFmtId="0" fontId="1" fillId="13" borderId="9" xfId="2" applyFill="1" applyBorder="1" applyAlignment="1">
      <alignment horizontal="center" vertical="top" wrapText="1"/>
    </xf>
    <xf numFmtId="0" fontId="2" fillId="0" borderId="9" xfId="2" applyFont="1" applyFill="1" applyBorder="1" applyAlignment="1">
      <alignment horizontal="center" wrapText="1"/>
    </xf>
    <xf numFmtId="0" fontId="2" fillId="12" borderId="23" xfId="2" applyFont="1" applyFill="1" applyBorder="1" applyAlignment="1">
      <alignment horizontal="center" wrapText="1"/>
    </xf>
    <xf numFmtId="0" fontId="2" fillId="0" borderId="9" xfId="2" applyFont="1" applyFill="1" applyBorder="1" applyAlignment="1">
      <alignment wrapText="1"/>
    </xf>
    <xf numFmtId="0" fontId="0" fillId="0" borderId="0" xfId="0" applyAlignment="1">
      <alignment horizontal="right"/>
    </xf>
    <xf numFmtId="0" fontId="0" fillId="0" borderId="9" xfId="0" applyFont="1" applyBorder="1" applyAlignment="1">
      <alignment horizontal="right" vertical="top" wrapText="1"/>
    </xf>
    <xf numFmtId="0" fontId="0" fillId="0" borderId="0" xfId="0" applyFill="1" applyAlignment="1">
      <alignment horizontal="right" vertical="top"/>
    </xf>
    <xf numFmtId="0" fontId="15" fillId="0" borderId="0" xfId="0" applyFont="1" applyFill="1" applyBorder="1" applyAlignment="1">
      <alignment horizontal="right" vertical="center"/>
    </xf>
    <xf numFmtId="0" fontId="16" fillId="0" borderId="0" xfId="0" applyFont="1" applyFill="1" applyBorder="1" applyAlignment="1">
      <alignment horizontal="right" vertical="center"/>
    </xf>
    <xf numFmtId="0" fontId="17"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0" xfId="0" applyFont="1" applyAlignment="1">
      <alignment horizontal="right"/>
    </xf>
    <xf numFmtId="0" fontId="0" fillId="0" borderId="0" xfId="0" applyBorder="1" applyAlignment="1">
      <alignment horizontal="right"/>
    </xf>
    <xf numFmtId="0" fontId="0" fillId="0" borderId="19" xfId="0" applyBorder="1" applyAlignment="1">
      <alignment horizontal="right"/>
    </xf>
    <xf numFmtId="0" fontId="11" fillId="0" borderId="9" xfId="0" applyFont="1" applyFill="1" applyBorder="1" applyAlignment="1">
      <alignment horizontal="center" vertical="center" wrapText="1"/>
    </xf>
    <xf numFmtId="44" fontId="0" fillId="0" borderId="9" xfId="1" applyFont="1" applyBorder="1"/>
    <xf numFmtId="14" fontId="0" fillId="0" borderId="9" xfId="0" applyNumberFormat="1" applyFont="1" applyFill="1" applyBorder="1" applyAlignment="1">
      <alignment horizontal="right" vertical="center" wrapText="1"/>
    </xf>
    <xf numFmtId="14" fontId="0" fillId="0" borderId="9" xfId="0" applyNumberFormat="1" applyFont="1" applyFill="1" applyBorder="1" applyAlignment="1">
      <alignment horizontal="right" vertical="center"/>
    </xf>
    <xf numFmtId="14" fontId="0" fillId="0" borderId="5" xfId="0" applyNumberFormat="1" applyFont="1" applyFill="1" applyBorder="1" applyAlignment="1">
      <alignment horizontal="right" vertical="center"/>
    </xf>
    <xf numFmtId="3" fontId="10" fillId="0" borderId="9" xfId="0" applyNumberFormat="1" applyFont="1" applyFill="1" applyBorder="1" applyAlignment="1">
      <alignment horizontal="center" vertical="center"/>
    </xf>
    <xf numFmtId="4" fontId="7"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left"/>
    </xf>
    <xf numFmtId="0" fontId="27" fillId="0" borderId="9" xfId="0" applyFont="1" applyBorder="1" applyAlignment="1">
      <alignment wrapText="1"/>
    </xf>
    <xf numFmtId="3" fontId="0" fillId="0" borderId="9" xfId="0" applyNumberFormat="1" applyFont="1" applyFill="1" applyBorder="1" applyAlignment="1">
      <alignment horizontal="left" vertical="center" wrapText="1"/>
    </xf>
    <xf numFmtId="167" fontId="0" fillId="0" borderId="9" xfId="0" applyNumberFormat="1" applyFont="1" applyFill="1" applyBorder="1" applyAlignment="1">
      <alignment horizontal="right" vertical="center" wrapText="1"/>
    </xf>
    <xf numFmtId="3" fontId="27" fillId="0" borderId="9" xfId="0" applyNumberFormat="1" applyFont="1" applyFill="1" applyBorder="1" applyAlignment="1">
      <alignment horizontal="right"/>
    </xf>
    <xf numFmtId="0" fontId="0" fillId="0" borderId="9" xfId="0" applyFont="1" applyFill="1" applyBorder="1" applyAlignment="1">
      <alignment horizontal="center" vertical="center" wrapText="1"/>
    </xf>
    <xf numFmtId="0" fontId="0" fillId="0" borderId="9" xfId="0" applyFont="1" applyFill="1" applyBorder="1" applyAlignment="1">
      <alignment horizontal="left" vertical="center" wrapText="1"/>
    </xf>
    <xf numFmtId="0" fontId="0" fillId="0" borderId="9" xfId="0" applyFont="1" applyFill="1" applyBorder="1" applyAlignment="1">
      <alignment horizontal="center" vertical="top" wrapText="1"/>
    </xf>
    <xf numFmtId="4" fontId="0" fillId="0" borderId="9" xfId="0" applyNumberFormat="1" applyFont="1" applyFill="1" applyBorder="1" applyAlignment="1">
      <alignment horizontal="right" vertical="top" wrapText="1"/>
    </xf>
    <xf numFmtId="4" fontId="0" fillId="0" borderId="9" xfId="0" applyNumberFormat="1" applyFont="1" applyFill="1" applyBorder="1" applyAlignment="1">
      <alignment horizontal="right"/>
    </xf>
    <xf numFmtId="0" fontId="27" fillId="0" borderId="9" xfId="0" applyFont="1" applyFill="1" applyBorder="1"/>
    <xf numFmtId="3" fontId="27" fillId="0" borderId="9" xfId="0" applyNumberFormat="1" applyFont="1" applyFill="1" applyBorder="1"/>
    <xf numFmtId="0" fontId="0" fillId="0" borderId="9" xfId="0" applyFont="1" applyFill="1" applyBorder="1" applyAlignment="1">
      <alignment horizontal="center" vertical="top"/>
    </xf>
    <xf numFmtId="4" fontId="0" fillId="0" borderId="9" xfId="0" applyNumberFormat="1" applyFont="1" applyFill="1" applyBorder="1" applyAlignment="1">
      <alignment horizontal="right" vertical="top"/>
    </xf>
    <xf numFmtId="0" fontId="27" fillId="0" borderId="9" xfId="0" applyFont="1" applyFill="1" applyBorder="1" applyAlignment="1">
      <alignment wrapText="1"/>
    </xf>
    <xf numFmtId="15" fontId="0" fillId="0" borderId="9" xfId="0" applyNumberFormat="1" applyFont="1" applyFill="1" applyBorder="1" applyAlignment="1">
      <alignment horizontal="left" vertical="top"/>
    </xf>
    <xf numFmtId="0" fontId="0" fillId="0" borderId="5" xfId="0" applyFont="1" applyFill="1" applyBorder="1" applyAlignment="1">
      <alignment horizontal="center" vertical="center" wrapText="1"/>
    </xf>
    <xf numFmtId="0" fontId="0" fillId="0" borderId="5" xfId="0" applyFont="1" applyFill="1" applyBorder="1" applyAlignment="1">
      <alignment horizontal="left" vertical="center" wrapText="1"/>
    </xf>
    <xf numFmtId="14" fontId="0" fillId="0" borderId="5" xfId="0" applyNumberFormat="1" applyFont="1" applyFill="1" applyBorder="1" applyAlignment="1">
      <alignment horizontal="right" vertical="center" wrapText="1"/>
    </xf>
    <xf numFmtId="0" fontId="0" fillId="0" borderId="5" xfId="0" applyFont="1" applyFill="1" applyBorder="1" applyAlignment="1">
      <alignment horizontal="center" vertical="top"/>
    </xf>
    <xf numFmtId="4" fontId="0" fillId="0" borderId="5" xfId="0" applyNumberFormat="1" applyFont="1" applyFill="1" applyBorder="1" applyAlignment="1">
      <alignment horizontal="right" vertical="top" wrapText="1"/>
    </xf>
    <xf numFmtId="4" fontId="27" fillId="0" borderId="9" xfId="0" applyNumberFormat="1" applyFont="1" applyFill="1" applyBorder="1"/>
    <xf numFmtId="0" fontId="27" fillId="0" borderId="9" xfId="0" applyFont="1" applyFill="1" applyBorder="1" applyAlignment="1">
      <alignment horizontal="center" wrapText="1"/>
    </xf>
    <xf numFmtId="167" fontId="0" fillId="0" borderId="9" xfId="0" applyNumberFormat="1" applyFont="1" applyFill="1" applyBorder="1" applyAlignment="1">
      <alignment horizontal="center" wrapText="1"/>
    </xf>
    <xf numFmtId="3" fontId="30" fillId="0" borderId="9" xfId="0" applyNumberFormat="1" applyFont="1" applyFill="1" applyBorder="1" applyAlignment="1">
      <alignment horizontal="right"/>
    </xf>
    <xf numFmtId="0" fontId="0" fillId="0" borderId="9" xfId="0" applyFont="1" applyFill="1" applyBorder="1" applyAlignment="1">
      <alignment horizontal="left" vertical="center"/>
    </xf>
    <xf numFmtId="0" fontId="0" fillId="0" borderId="10" xfId="0" applyFont="1" applyFill="1" applyBorder="1" applyAlignment="1">
      <alignment horizontal="center" vertical="top"/>
    </xf>
    <xf numFmtId="4" fontId="0" fillId="0" borderId="10" xfId="0" applyNumberFormat="1" applyFont="1" applyFill="1" applyBorder="1" applyAlignment="1">
      <alignment horizontal="right" vertical="top" wrapText="1"/>
    </xf>
    <xf numFmtId="0" fontId="11" fillId="0" borderId="9" xfId="0" applyFont="1" applyFill="1" applyBorder="1" applyAlignment="1">
      <alignment horizontal="left" vertical="center" wrapText="1"/>
    </xf>
    <xf numFmtId="4" fontId="11" fillId="0" borderId="9" xfId="0" applyNumberFormat="1" applyFont="1" applyFill="1" applyBorder="1" applyAlignment="1">
      <alignment horizontal="right" vertical="center" wrapText="1"/>
    </xf>
    <xf numFmtId="14" fontId="11" fillId="0" borderId="9" xfId="0" applyNumberFormat="1" applyFont="1" applyFill="1" applyBorder="1" applyAlignment="1">
      <alignment horizontal="center" vertical="center" wrapText="1"/>
    </xf>
    <xf numFmtId="0" fontId="11" fillId="0" borderId="9" xfId="0" applyFont="1" applyFill="1" applyBorder="1" applyAlignment="1">
      <alignment horizontal="center" vertical="center"/>
    </xf>
    <xf numFmtId="4" fontId="11" fillId="0" borderId="3" xfId="0" applyNumberFormat="1" applyFont="1" applyFill="1" applyBorder="1" applyAlignment="1">
      <alignment horizontal="right" vertical="center" wrapText="1"/>
    </xf>
    <xf numFmtId="0" fontId="11" fillId="0" borderId="9" xfId="0" applyFont="1" applyFill="1" applyBorder="1"/>
    <xf numFmtId="0" fontId="27" fillId="9" borderId="9" xfId="0" applyFont="1" applyFill="1" applyBorder="1"/>
    <xf numFmtId="0" fontId="27" fillId="9" borderId="9" xfId="0" applyFont="1" applyFill="1" applyBorder="1" applyAlignment="1">
      <alignment wrapText="1"/>
    </xf>
    <xf numFmtId="167" fontId="0" fillId="9" borderId="9" xfId="0" applyNumberFormat="1" applyFont="1" applyFill="1" applyBorder="1" applyAlignment="1">
      <alignment horizontal="right" vertical="center" wrapText="1"/>
    </xf>
    <xf numFmtId="0" fontId="0" fillId="9" borderId="9" xfId="0" applyFont="1" applyFill="1" applyBorder="1" applyAlignment="1">
      <alignment horizontal="center" vertical="center" wrapText="1"/>
    </xf>
    <xf numFmtId="0" fontId="0" fillId="9" borderId="9" xfId="0" applyFont="1" applyFill="1" applyBorder="1" applyAlignment="1">
      <alignment horizontal="left" vertical="center" wrapText="1"/>
    </xf>
    <xf numFmtId="3" fontId="0" fillId="9" borderId="9" xfId="0" applyNumberFormat="1" applyFont="1" applyFill="1" applyBorder="1" applyAlignment="1">
      <alignment horizontal="left" vertical="center" wrapText="1"/>
    </xf>
    <xf numFmtId="14" fontId="0" fillId="9" borderId="9" xfId="0" applyNumberFormat="1" applyFont="1" applyFill="1" applyBorder="1" applyAlignment="1">
      <alignment horizontal="right" vertical="center" wrapText="1"/>
    </xf>
    <xf numFmtId="14" fontId="0" fillId="9" borderId="9" xfId="0" applyNumberFormat="1" applyFont="1" applyFill="1" applyBorder="1" applyAlignment="1">
      <alignment horizontal="right" vertical="center"/>
    </xf>
    <xf numFmtId="0" fontId="0" fillId="9" borderId="9" xfId="0" applyFont="1" applyFill="1" applyBorder="1" applyAlignment="1">
      <alignment horizontal="center" vertical="top"/>
    </xf>
    <xf numFmtId="4" fontId="0" fillId="9" borderId="9" xfId="0" applyNumberFormat="1" applyFont="1" applyFill="1" applyBorder="1" applyAlignment="1">
      <alignment horizontal="right" vertical="top"/>
    </xf>
    <xf numFmtId="4" fontId="0" fillId="9" borderId="9" xfId="0" applyNumberFormat="1" applyFont="1" applyFill="1" applyBorder="1" applyAlignment="1">
      <alignment horizontal="right" vertical="top" wrapText="1"/>
    </xf>
    <xf numFmtId="3" fontId="27" fillId="9" borderId="9" xfId="0" applyNumberFormat="1" applyFont="1" applyFill="1" applyBorder="1" applyAlignment="1">
      <alignment horizontal="right"/>
    </xf>
    <xf numFmtId="0" fontId="0" fillId="0" borderId="0" xfId="0" applyFont="1" applyFill="1" applyAlignment="1">
      <alignment horizontal="center" vertical="top"/>
    </xf>
    <xf numFmtId="0" fontId="0" fillId="0" borderId="0" xfId="0" applyFill="1" applyBorder="1" applyAlignment="1">
      <alignment horizontal="center" vertical="top"/>
    </xf>
    <xf numFmtId="0" fontId="11" fillId="0" borderId="0" xfId="0" applyFont="1" applyFill="1"/>
    <xf numFmtId="0" fontId="0" fillId="0" borderId="0" xfId="0" applyFont="1" applyFill="1" applyAlignment="1">
      <alignment horizontal="center" vertical="center"/>
    </xf>
    <xf numFmtId="0" fontId="11" fillId="0" borderId="0" xfId="0" applyFont="1" applyFill="1" applyAlignment="1">
      <alignment horizontal="center" vertical="top"/>
    </xf>
    <xf numFmtId="0" fontId="0" fillId="0" borderId="0" xfId="0" applyFill="1" applyAlignment="1">
      <alignment horizontal="center" vertical="top" wrapText="1"/>
    </xf>
    <xf numFmtId="0" fontId="27" fillId="0" borderId="14" xfId="0" applyFont="1" applyFill="1" applyBorder="1" applyAlignment="1">
      <alignment horizontal="center" vertical="center" wrapText="1"/>
    </xf>
    <xf numFmtId="0" fontId="0" fillId="0" borderId="14" xfId="0" applyFont="1" applyFill="1" applyBorder="1" applyAlignment="1">
      <alignment horizontal="center" vertical="top" wrapText="1"/>
    </xf>
    <xf numFmtId="0" fontId="11" fillId="0" borderId="0" xfId="0" applyFont="1" applyFill="1" applyBorder="1" applyAlignment="1">
      <alignment horizontal="center" vertical="top"/>
    </xf>
    <xf numFmtId="0" fontId="0" fillId="0" borderId="5" xfId="0" applyFont="1" applyBorder="1" applyAlignment="1">
      <alignment horizontal="left" vertical="center" wrapText="1"/>
    </xf>
    <xf numFmtId="4" fontId="27" fillId="9" borderId="9" xfId="0" applyNumberFormat="1" applyFont="1" applyFill="1" applyBorder="1"/>
    <xf numFmtId="15" fontId="0" fillId="9" borderId="9" xfId="0" applyNumberFormat="1" applyFont="1" applyFill="1" applyBorder="1" applyAlignment="1">
      <alignment horizontal="left" vertical="top"/>
    </xf>
    <xf numFmtId="3" fontId="27" fillId="0" borderId="9" xfId="0" applyNumberFormat="1" applyFont="1" applyFill="1" applyBorder="1" applyAlignment="1">
      <alignment horizontal="center" vertical="center"/>
    </xf>
    <xf numFmtId="0" fontId="11" fillId="9" borderId="9" xfId="0" applyFont="1" applyFill="1" applyBorder="1" applyAlignment="1">
      <alignment horizontal="left" vertical="center" wrapText="1"/>
    </xf>
    <xf numFmtId="4" fontId="11" fillId="9" borderId="9" xfId="0" applyNumberFormat="1" applyFont="1" applyFill="1" applyBorder="1" applyAlignment="1">
      <alignment horizontal="right" vertical="center" wrapText="1"/>
    </xf>
    <xf numFmtId="3" fontId="27" fillId="9" borderId="9" xfId="0" applyNumberFormat="1" applyFont="1" applyFill="1" applyBorder="1"/>
    <xf numFmtId="0" fontId="11" fillId="9" borderId="9" xfId="0" applyFont="1" applyFill="1" applyBorder="1" applyAlignment="1">
      <alignment horizontal="center" vertical="center" wrapText="1"/>
    </xf>
    <xf numFmtId="14" fontId="11" fillId="9" borderId="9" xfId="0" applyNumberFormat="1" applyFont="1" applyFill="1" applyBorder="1" applyAlignment="1">
      <alignment horizontal="center" vertical="center" wrapText="1"/>
    </xf>
    <xf numFmtId="0" fontId="11" fillId="9" borderId="9" xfId="0" applyFont="1" applyFill="1" applyBorder="1" applyAlignment="1">
      <alignment horizontal="center" vertical="center"/>
    </xf>
    <xf numFmtId="4" fontId="11" fillId="9" borderId="13" xfId="0" applyNumberFormat="1" applyFont="1" applyFill="1" applyBorder="1" applyAlignment="1">
      <alignment horizontal="right" vertical="center" wrapText="1"/>
    </xf>
    <xf numFmtId="0" fontId="11" fillId="9" borderId="0" xfId="0" applyFont="1" applyFill="1"/>
    <xf numFmtId="0" fontId="11" fillId="9" borderId="9" xfId="0" applyFont="1" applyFill="1" applyBorder="1" applyAlignment="1">
      <alignment wrapText="1"/>
    </xf>
    <xf numFmtId="0" fontId="0" fillId="0" borderId="5" xfId="0" applyFont="1" applyFill="1" applyBorder="1" applyAlignment="1">
      <alignment horizontal="center" vertical="top" wrapText="1"/>
    </xf>
    <xf numFmtId="0" fontId="27" fillId="9" borderId="9" xfId="0" applyFont="1" applyFill="1" applyBorder="1" applyAlignment="1">
      <alignment horizontal="center" wrapText="1"/>
    </xf>
    <xf numFmtId="167" fontId="0" fillId="9" borderId="9" xfId="0" applyNumberFormat="1" applyFont="1" applyFill="1" applyBorder="1" applyAlignment="1">
      <alignment horizontal="center" wrapText="1"/>
    </xf>
    <xf numFmtId="3" fontId="30" fillId="9" borderId="9" xfId="0" applyNumberFormat="1" applyFont="1" applyFill="1" applyBorder="1" applyAlignment="1">
      <alignment horizontal="right"/>
    </xf>
    <xf numFmtId="0" fontId="0" fillId="9" borderId="9" xfId="0" applyFont="1" applyFill="1" applyBorder="1" applyAlignment="1">
      <alignment horizontal="center" vertical="top" wrapText="1"/>
    </xf>
    <xf numFmtId="0" fontId="0" fillId="9" borderId="9" xfId="0" applyFont="1" applyFill="1" applyBorder="1" applyAlignment="1">
      <alignment horizontal="left" vertical="center"/>
    </xf>
    <xf numFmtId="14" fontId="0" fillId="9" borderId="5" xfId="0" applyNumberFormat="1" applyFont="1" applyFill="1" applyBorder="1" applyAlignment="1">
      <alignment horizontal="right" vertical="center" wrapText="1"/>
    </xf>
    <xf numFmtId="14" fontId="29" fillId="9" borderId="9" xfId="0" applyNumberFormat="1" applyFont="1" applyFill="1" applyBorder="1" applyAlignment="1">
      <alignment horizontal="right" vertical="center"/>
    </xf>
    <xf numFmtId="0" fontId="0" fillId="9" borderId="5" xfId="0" applyFont="1" applyFill="1" applyBorder="1" applyAlignment="1">
      <alignment horizontal="center" vertical="top"/>
    </xf>
    <xf numFmtId="4" fontId="0" fillId="9" borderId="5" xfId="0" applyNumberFormat="1" applyFont="1" applyFill="1" applyBorder="1" applyAlignment="1">
      <alignment horizontal="right" vertical="top" wrapText="1"/>
    </xf>
    <xf numFmtId="0" fontId="27" fillId="9" borderId="9" xfId="0" applyFont="1" applyFill="1" applyBorder="1" applyAlignment="1">
      <alignment vertical="center" wrapText="1"/>
    </xf>
    <xf numFmtId="15" fontId="0" fillId="9" borderId="5" xfId="0" applyNumberFormat="1" applyFont="1" applyFill="1" applyBorder="1" applyAlignment="1">
      <alignment horizontal="left" vertical="top" wrapText="1"/>
    </xf>
    <xf numFmtId="164" fontId="6" fillId="0" borderId="0" xfId="3" applyFont="1" applyFill="1" applyBorder="1" applyAlignment="1">
      <alignment vertical="center" wrapText="1"/>
    </xf>
    <xf numFmtId="164" fontId="0" fillId="0" borderId="0" xfId="3" applyFont="1"/>
    <xf numFmtId="164" fontId="0" fillId="0" borderId="0" xfId="3" applyFont="1" applyFill="1" applyAlignment="1">
      <alignment vertical="top"/>
    </xf>
    <xf numFmtId="0" fontId="9" fillId="8" borderId="0" xfId="0" applyFont="1" applyFill="1"/>
    <xf numFmtId="164" fontId="6" fillId="0" borderId="0" xfId="3" applyFont="1" applyFill="1" applyBorder="1" applyAlignment="1">
      <alignment horizontal="right" vertical="center" wrapText="1"/>
    </xf>
    <xf numFmtId="164" fontId="0" fillId="0" borderId="0" xfId="0" applyNumberFormat="1" applyFont="1" applyFill="1" applyAlignment="1">
      <alignment horizontal="center" vertical="center"/>
    </xf>
    <xf numFmtId="0" fontId="33" fillId="0" borderId="0" xfId="0" applyFont="1"/>
    <xf numFmtId="164" fontId="0" fillId="0" borderId="0" xfId="3" applyFont="1" applyAlignment="1">
      <alignment horizontal="center" vertical="top"/>
    </xf>
    <xf numFmtId="164" fontId="0" fillId="0" borderId="0" xfId="3" applyFont="1" applyAlignment="1">
      <alignment horizontal="center" vertical="top" wrapText="1"/>
    </xf>
    <xf numFmtId="169" fontId="33" fillId="0" borderId="0" xfId="0" applyNumberFormat="1" applyFont="1"/>
    <xf numFmtId="164" fontId="11" fillId="0" borderId="0" xfId="3" applyFont="1"/>
    <xf numFmtId="164" fontId="11" fillId="0" borderId="9" xfId="3" applyFont="1" applyFill="1" applyBorder="1" applyAlignment="1">
      <alignment horizontal="center" vertical="center"/>
    </xf>
    <xf numFmtId="164" fontId="11" fillId="0" borderId="9" xfId="3" applyFont="1" applyFill="1" applyBorder="1" applyAlignment="1">
      <alignment horizontal="center" vertical="center" wrapText="1"/>
    </xf>
    <xf numFmtId="9" fontId="10" fillId="0" borderId="0" xfId="0" applyNumberFormat="1" applyFont="1" applyAlignment="1">
      <alignment horizontal="right"/>
    </xf>
    <xf numFmtId="164" fontId="10" fillId="0" borderId="0" xfId="3" applyFont="1" applyAlignment="1">
      <alignment horizontal="right"/>
    </xf>
    <xf numFmtId="164" fontId="0" fillId="0" borderId="0" xfId="0" applyNumberFormat="1" applyAlignment="1">
      <alignment horizontal="right"/>
    </xf>
    <xf numFmtId="164" fontId="0" fillId="0" borderId="0" xfId="3" applyFont="1" applyAlignment="1">
      <alignment horizontal="right"/>
    </xf>
    <xf numFmtId="164" fontId="0" fillId="0" borderId="0" xfId="0" applyNumberFormat="1"/>
    <xf numFmtId="0" fontId="0" fillId="0" borderId="0" xfId="0" applyFont="1" applyFill="1" applyAlignment="1">
      <alignment vertical="top"/>
    </xf>
    <xf numFmtId="0" fontId="0" fillId="0" borderId="0" xfId="0" applyFont="1" applyFill="1" applyAlignment="1">
      <alignment vertical="top" wrapText="1"/>
    </xf>
    <xf numFmtId="0" fontId="31" fillId="0" borderId="0" xfId="0" applyFont="1" applyFill="1" applyAlignment="1">
      <alignment vertical="center"/>
    </xf>
    <xf numFmtId="0" fontId="0" fillId="0" borderId="0" xfId="0" applyFont="1" applyFill="1" applyAlignment="1">
      <alignment horizontal="center" vertical="top" wrapText="1"/>
    </xf>
    <xf numFmtId="168" fontId="0" fillId="0" borderId="9" xfId="3" applyNumberFormat="1" applyFont="1" applyFill="1" applyBorder="1" applyAlignment="1">
      <alignment horizontal="center" vertical="center"/>
    </xf>
    <xf numFmtId="15" fontId="0" fillId="0" borderId="9" xfId="0" applyNumberFormat="1" applyFont="1" applyFill="1" applyBorder="1" applyAlignment="1">
      <alignment horizontal="left" vertical="top" wrapText="1"/>
    </xf>
    <xf numFmtId="0" fontId="28" fillId="0" borderId="9" xfId="0" applyFont="1" applyFill="1" applyBorder="1" applyAlignment="1">
      <alignment wrapText="1"/>
    </xf>
    <xf numFmtId="0" fontId="32" fillId="0" borderId="9" xfId="0" applyFont="1" applyFill="1" applyBorder="1" applyAlignment="1">
      <alignment wrapText="1"/>
    </xf>
    <xf numFmtId="15" fontId="0" fillId="0" borderId="5" xfId="0" applyNumberFormat="1" applyFont="1" applyFill="1" applyBorder="1" applyAlignment="1">
      <alignment horizontal="center" vertical="center"/>
    </xf>
    <xf numFmtId="0" fontId="27" fillId="0" borderId="9" xfId="0" applyFont="1" applyFill="1" applyBorder="1" applyAlignment="1">
      <alignment vertical="center" wrapText="1"/>
    </xf>
    <xf numFmtId="0" fontId="30" fillId="0" borderId="9" xfId="0" applyFont="1" applyFill="1" applyBorder="1" applyAlignment="1">
      <alignment vertical="center" wrapText="1"/>
    </xf>
    <xf numFmtId="0" fontId="27" fillId="0" borderId="5" xfId="0" applyFont="1" applyFill="1" applyBorder="1" applyAlignment="1">
      <alignment vertical="center" wrapText="1"/>
    </xf>
    <xf numFmtId="0" fontId="10" fillId="8" borderId="0" xfId="0" applyFont="1" applyFill="1"/>
    <xf numFmtId="0" fontId="11" fillId="0" borderId="9" xfId="0" applyFont="1" applyFill="1" applyBorder="1" applyAlignment="1">
      <alignment wrapText="1"/>
    </xf>
    <xf numFmtId="0" fontId="0" fillId="8" borderId="0" xfId="0" applyFill="1"/>
    <xf numFmtId="0" fontId="4" fillId="0" borderId="0" xfId="0" applyFont="1" applyAlignment="1">
      <alignment wrapText="1"/>
    </xf>
    <xf numFmtId="0" fontId="4" fillId="0" borderId="0" xfId="0" applyFont="1" applyAlignment="1">
      <alignment vertical="center" wrapText="1"/>
    </xf>
    <xf numFmtId="14" fontId="10" fillId="8" borderId="3" xfId="0" applyNumberFormat="1" applyFont="1" applyFill="1" applyBorder="1" applyAlignment="1"/>
    <xf numFmtId="14" fontId="0" fillId="0" borderId="9" xfId="0" applyNumberFormat="1" applyFont="1" applyFill="1" applyBorder="1" applyAlignment="1">
      <alignment horizontal="center" vertical="center" wrapText="1"/>
    </xf>
    <xf numFmtId="169" fontId="33" fillId="0" borderId="0" xfId="0" applyNumberFormat="1" applyFont="1" applyFill="1"/>
    <xf numFmtId="0" fontId="33" fillId="0" borderId="0" xfId="0" applyFont="1" applyFill="1"/>
    <xf numFmtId="0" fontId="0" fillId="0" borderId="0" xfId="0" applyFont="1" applyFill="1" applyBorder="1" applyAlignment="1">
      <alignment horizontal="center" vertical="top"/>
    </xf>
    <xf numFmtId="14" fontId="10" fillId="8" borderId="18" xfId="0" applyNumberFormat="1" applyFont="1" applyFill="1" applyBorder="1" applyAlignment="1"/>
    <xf numFmtId="0" fontId="0" fillId="9" borderId="5" xfId="0" applyFont="1" applyFill="1" applyBorder="1" applyAlignment="1">
      <alignment horizontal="center" vertical="top" wrapText="1"/>
    </xf>
    <xf numFmtId="0" fontId="27" fillId="9" borderId="5" xfId="0" applyFont="1" applyFill="1" applyBorder="1" applyAlignment="1">
      <alignment vertical="center" wrapText="1"/>
    </xf>
    <xf numFmtId="14" fontId="0" fillId="0" borderId="9" xfId="0" applyNumberFormat="1" applyFont="1" applyFill="1" applyBorder="1" applyAlignment="1">
      <alignment horizontal="center" vertical="center"/>
    </xf>
    <xf numFmtId="0" fontId="27" fillId="0" borderId="5" xfId="0" applyFont="1" applyFill="1" applyBorder="1" applyAlignment="1">
      <alignment wrapText="1"/>
    </xf>
    <xf numFmtId="0" fontId="0" fillId="7" borderId="9" xfId="0" applyFont="1" applyFill="1" applyBorder="1" applyAlignment="1">
      <alignment horizontal="left" vertical="center" wrapText="1"/>
    </xf>
    <xf numFmtId="14" fontId="0" fillId="7" borderId="9" xfId="0" applyNumberFormat="1" applyFont="1" applyFill="1" applyBorder="1" applyAlignment="1">
      <alignment horizontal="right" vertical="center" wrapText="1"/>
    </xf>
    <xf numFmtId="14" fontId="0" fillId="7" borderId="9" xfId="0" applyNumberFormat="1" applyFont="1" applyFill="1" applyBorder="1" applyAlignment="1">
      <alignment horizontal="right" vertical="center"/>
    </xf>
    <xf numFmtId="4" fontId="0" fillId="7" borderId="5" xfId="0" applyNumberFormat="1" applyFont="1" applyFill="1" applyBorder="1" applyAlignment="1">
      <alignment horizontal="right" vertical="top" wrapText="1"/>
    </xf>
    <xf numFmtId="0" fontId="37" fillId="0" borderId="9" xfId="0" applyFont="1" applyFill="1" applyBorder="1" applyAlignment="1">
      <alignment wrapText="1"/>
    </xf>
    <xf numFmtId="0" fontId="27" fillId="7" borderId="9" xfId="0" applyFont="1" applyFill="1" applyBorder="1"/>
    <xf numFmtId="0" fontId="27" fillId="7" borderId="9" xfId="0" applyFont="1" applyFill="1" applyBorder="1" applyAlignment="1">
      <alignment horizontal="center" wrapText="1"/>
    </xf>
    <xf numFmtId="167" fontId="0" fillId="7" borderId="9" xfId="0" applyNumberFormat="1" applyFont="1" applyFill="1" applyBorder="1" applyAlignment="1">
      <alignment horizontal="center" wrapText="1"/>
    </xf>
    <xf numFmtId="3" fontId="30" fillId="7" borderId="9" xfId="0" applyNumberFormat="1" applyFont="1" applyFill="1" applyBorder="1" applyAlignment="1">
      <alignment horizontal="right"/>
    </xf>
    <xf numFmtId="0" fontId="0" fillId="7" borderId="9" xfId="0" applyFont="1" applyFill="1" applyBorder="1" applyAlignment="1">
      <alignment horizontal="center" vertical="top" wrapText="1"/>
    </xf>
    <xf numFmtId="0" fontId="0" fillId="7" borderId="9" xfId="0" applyFont="1" applyFill="1" applyBorder="1" applyAlignment="1">
      <alignment horizontal="left" vertical="center"/>
    </xf>
    <xf numFmtId="14" fontId="0" fillId="7" borderId="5" xfId="0" applyNumberFormat="1" applyFont="1" applyFill="1" applyBorder="1" applyAlignment="1">
      <alignment horizontal="right" vertical="center" wrapText="1"/>
    </xf>
    <xf numFmtId="0" fontId="0" fillId="7" borderId="5" xfId="0" applyFont="1" applyFill="1" applyBorder="1" applyAlignment="1">
      <alignment horizontal="center" vertical="top" wrapText="1"/>
    </xf>
    <xf numFmtId="0" fontId="27" fillId="7" borderId="5" xfId="0" applyFont="1" applyFill="1" applyBorder="1" applyAlignment="1">
      <alignment vertical="center" wrapText="1"/>
    </xf>
    <xf numFmtId="0" fontId="27" fillId="7" borderId="14" xfId="0" applyFont="1" applyFill="1" applyBorder="1" applyAlignment="1">
      <alignment horizontal="center" vertical="center" wrapText="1"/>
    </xf>
    <xf numFmtId="0" fontId="0" fillId="7" borderId="0" xfId="0" applyFont="1" applyFill="1" applyAlignment="1">
      <alignment horizontal="center" vertical="top"/>
    </xf>
    <xf numFmtId="0" fontId="0" fillId="7" borderId="0" xfId="0" applyFont="1" applyFill="1" applyAlignment="1">
      <alignment vertical="top"/>
    </xf>
    <xf numFmtId="0" fontId="10" fillId="3" borderId="5" xfId="0" applyFont="1" applyFill="1" applyBorder="1" applyAlignment="1">
      <alignment horizontal="center" vertical="center" wrapText="1"/>
    </xf>
    <xf numFmtId="0" fontId="3" fillId="0" borderId="10" xfId="0" applyFont="1" applyBorder="1" applyAlignment="1">
      <alignment horizontal="center"/>
    </xf>
    <xf numFmtId="0" fontId="3" fillId="0" borderId="16" xfId="0" applyFont="1" applyBorder="1" applyAlignment="1">
      <alignment horizontal="center"/>
    </xf>
    <xf numFmtId="0" fontId="10"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vertical="center" wrapText="1"/>
    </xf>
    <xf numFmtId="0" fontId="8" fillId="0" borderId="0" xfId="0" applyFont="1" applyFill="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10" fillId="0" borderId="4" xfId="0" applyFont="1" applyFill="1" applyBorder="1" applyAlignment="1">
      <alignment horizontal="center"/>
    </xf>
    <xf numFmtId="0" fontId="10" fillId="0" borderId="2" xfId="0" applyFont="1" applyFill="1" applyBorder="1" applyAlignment="1">
      <alignment horizontal="center"/>
    </xf>
    <xf numFmtId="0" fontId="10" fillId="0" borderId="3" xfId="0" applyFont="1" applyFill="1" applyBorder="1" applyAlignment="1">
      <alignment horizontal="center"/>
    </xf>
    <xf numFmtId="2" fontId="10" fillId="0" borderId="5" xfId="0" applyNumberFormat="1" applyFont="1" applyBorder="1" applyAlignment="1">
      <alignment horizontal="center" vertical="center" wrapText="1"/>
    </xf>
    <xf numFmtId="2" fontId="10" fillId="0" borderId="10" xfId="0" applyNumberFormat="1" applyFont="1" applyBorder="1" applyAlignment="1">
      <alignment horizontal="center" vertical="center" wrapText="1"/>
    </xf>
    <xf numFmtId="2" fontId="10" fillId="0" borderId="16"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5" xfId="0" applyFont="1" applyFill="1" applyBorder="1" applyAlignment="1">
      <alignment horizontal="center" vertical="center" wrapText="1"/>
    </xf>
    <xf numFmtId="0" fontId="3" fillId="0" borderId="10" xfId="0" applyFont="1" applyFill="1" applyBorder="1"/>
    <xf numFmtId="0" fontId="3" fillId="0" borderId="16" xfId="0" applyFont="1" applyFill="1" applyBorder="1"/>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15" fontId="9" fillId="4" borderId="4" xfId="0" applyNumberFormat="1" applyFont="1" applyFill="1" applyBorder="1" applyAlignment="1">
      <alignment horizontal="left" vertical="center" wrapText="1"/>
    </xf>
    <xf numFmtId="15" fontId="9" fillId="4" borderId="2" xfId="0" applyNumberFormat="1" applyFont="1" applyFill="1" applyBorder="1" applyAlignment="1">
      <alignment horizontal="left" vertical="center" wrapText="1"/>
    </xf>
    <xf numFmtId="15" fontId="9" fillId="4" borderId="3" xfId="0" applyNumberFormat="1" applyFont="1" applyFill="1" applyBorder="1" applyAlignment="1">
      <alignment horizontal="left" vertical="center" wrapText="1"/>
    </xf>
    <xf numFmtId="0" fontId="3" fillId="0" borderId="10" xfId="0" applyFont="1" applyBorder="1"/>
    <xf numFmtId="0" fontId="3" fillId="0" borderId="16" xfId="0" applyFont="1" applyBorder="1"/>
    <xf numFmtId="15" fontId="10" fillId="0" borderId="9" xfId="0" applyNumberFormat="1"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4"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3" fontId="19" fillId="0" borderId="9" xfId="0" applyNumberFormat="1" applyFont="1" applyBorder="1" applyAlignment="1">
      <alignment horizontal="center"/>
    </xf>
    <xf numFmtId="0" fontId="19" fillId="0" borderId="9" xfId="0" applyFont="1" applyBorder="1" applyAlignment="1">
      <alignment horizontal="center"/>
    </xf>
    <xf numFmtId="0" fontId="10" fillId="0" borderId="4" xfId="0" applyFont="1" applyFill="1" applyBorder="1" applyAlignment="1">
      <alignment horizontal="left" vertical="center"/>
    </xf>
    <xf numFmtId="0" fontId="10" fillId="0" borderId="3" xfId="0" applyFont="1" applyFill="1" applyBorder="1" applyAlignment="1">
      <alignment horizontal="left" vertical="center"/>
    </xf>
    <xf numFmtId="0" fontId="9" fillId="0" borderId="4" xfId="0" applyFont="1" applyBorder="1" applyAlignment="1">
      <alignment horizontal="center"/>
    </xf>
    <xf numFmtId="0" fontId="9" fillId="0" borderId="2" xfId="0" applyFont="1" applyBorder="1" applyAlignment="1">
      <alignment horizontal="center"/>
    </xf>
    <xf numFmtId="0" fontId="18" fillId="0" borderId="2" xfId="0" applyFont="1" applyBorder="1" applyAlignment="1">
      <alignment horizontal="center"/>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9" fillId="0" borderId="4"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7" fillId="10" borderId="4"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9" fillId="6" borderId="17" xfId="0" applyFont="1" applyFill="1" applyBorder="1" applyAlignment="1">
      <alignment horizontal="left" vertical="center" wrapText="1"/>
    </xf>
    <xf numFmtId="0" fontId="9" fillId="6" borderId="0" xfId="0" applyFont="1" applyFill="1" applyBorder="1" applyAlignment="1">
      <alignment horizontal="left" vertical="center" wrapText="1"/>
    </xf>
    <xf numFmtId="14" fontId="0" fillId="6" borderId="7" xfId="0" applyNumberFormat="1" applyFont="1" applyFill="1" applyBorder="1" applyAlignment="1">
      <alignment horizontal="center" vertical="center" wrapText="1"/>
    </xf>
    <xf numFmtId="14" fontId="0" fillId="6" borderId="18" xfId="0" applyNumberFormat="1" applyFont="1" applyFill="1" applyBorder="1" applyAlignment="1">
      <alignment horizontal="center" vertical="center" wrapText="1"/>
    </xf>
    <xf numFmtId="14" fontId="0" fillId="6" borderId="14" xfId="0" applyNumberFormat="1" applyFont="1" applyFill="1" applyBorder="1" applyAlignment="1">
      <alignment horizontal="center" vertical="center" wrapText="1"/>
    </xf>
    <xf numFmtId="14" fontId="0" fillId="6" borderId="0" xfId="0" applyNumberFormat="1" applyFont="1" applyFill="1" applyBorder="1" applyAlignment="1">
      <alignment horizontal="center" vertical="center" wrapText="1"/>
    </xf>
    <xf numFmtId="14" fontId="0" fillId="6" borderId="12" xfId="0" applyNumberFormat="1" applyFont="1" applyFill="1" applyBorder="1" applyAlignment="1">
      <alignment horizontal="center" vertical="center" wrapText="1"/>
    </xf>
    <xf numFmtId="14" fontId="0" fillId="6" borderId="19" xfId="0" applyNumberFormat="1" applyFont="1" applyFill="1" applyBorder="1" applyAlignment="1">
      <alignment horizontal="center" vertical="center" wrapText="1"/>
    </xf>
    <xf numFmtId="0" fontId="10" fillId="7" borderId="4" xfId="0" applyFont="1" applyFill="1" applyBorder="1" applyAlignment="1">
      <alignment horizontal="left" vertical="center"/>
    </xf>
    <xf numFmtId="0" fontId="10" fillId="7" borderId="3" xfId="0" applyFont="1" applyFill="1" applyBorder="1" applyAlignment="1">
      <alignment horizontal="left" vertical="center"/>
    </xf>
    <xf numFmtId="0" fontId="10" fillId="8" borderId="4" xfId="0" applyFont="1" applyFill="1" applyBorder="1" applyAlignment="1">
      <alignment horizontal="left" vertical="center"/>
    </xf>
    <xf numFmtId="0" fontId="10" fillId="8" borderId="3" xfId="0" applyFont="1" applyFill="1" applyBorder="1" applyAlignment="1">
      <alignment horizontal="left" vertical="center"/>
    </xf>
    <xf numFmtId="0" fontId="10" fillId="9" borderId="4" xfId="0" applyFont="1" applyFill="1" applyBorder="1" applyAlignment="1">
      <alignment horizontal="left" vertical="center"/>
    </xf>
    <xf numFmtId="0" fontId="10" fillId="9" borderId="3" xfId="0" applyFont="1" applyFill="1" applyBorder="1" applyAlignment="1">
      <alignment horizontal="left" vertical="center"/>
    </xf>
    <xf numFmtId="0" fontId="10" fillId="0" borderId="1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9" fillId="0" borderId="4" xfId="0" applyFont="1" applyBorder="1" applyAlignment="1">
      <alignment horizontal="center"/>
    </xf>
    <xf numFmtId="0" fontId="19" fillId="0" borderId="3" xfId="0" applyFont="1" applyBorder="1" applyAlignment="1">
      <alignment horizontal="center"/>
    </xf>
    <xf numFmtId="3" fontId="19" fillId="0" borderId="4" xfId="0" applyNumberFormat="1" applyFont="1" applyBorder="1" applyAlignment="1">
      <alignment horizontal="center"/>
    </xf>
    <xf numFmtId="0" fontId="20" fillId="0" borderId="12" xfId="0" applyFont="1" applyBorder="1" applyAlignment="1">
      <alignment horizontal="left"/>
    </xf>
    <xf numFmtId="0" fontId="20" fillId="0" borderId="19" xfId="0" applyFont="1" applyBorder="1" applyAlignment="1">
      <alignment horizontal="left"/>
    </xf>
    <xf numFmtId="14" fontId="10" fillId="8" borderId="18" xfId="0" applyNumberFormat="1" applyFont="1" applyFill="1" applyBorder="1" applyAlignment="1">
      <alignment horizontal="center"/>
    </xf>
    <xf numFmtId="0" fontId="10" fillId="8" borderId="8" xfId="0" applyFont="1" applyFill="1" applyBorder="1" applyAlignment="1">
      <alignment horizontal="center"/>
    </xf>
    <xf numFmtId="0" fontId="10" fillId="0" borderId="19" xfId="0" applyFont="1" applyBorder="1" applyAlignment="1">
      <alignment horizontal="center"/>
    </xf>
    <xf numFmtId="0" fontId="10" fillId="0" borderId="7" xfId="0" applyFont="1" applyBorder="1" applyAlignment="1">
      <alignment horizontal="center"/>
    </xf>
    <xf numFmtId="0" fontId="10" fillId="0" borderId="18" xfId="0" applyFont="1" applyBorder="1" applyAlignment="1">
      <alignment horizontal="center"/>
    </xf>
    <xf numFmtId="0" fontId="10" fillId="0" borderId="8" xfId="0" applyFont="1"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20" fillId="0" borderId="7" xfId="0" applyFont="1" applyBorder="1" applyAlignment="1">
      <alignment horizontal="left"/>
    </xf>
    <xf numFmtId="0" fontId="20" fillId="0" borderId="18" xfId="0" applyFont="1" applyBorder="1" applyAlignment="1">
      <alignment horizontal="left"/>
    </xf>
    <xf numFmtId="3" fontId="10" fillId="0" borderId="9" xfId="0" applyNumberFormat="1" applyFont="1" applyFill="1" applyBorder="1" applyAlignment="1">
      <alignment horizontal="center" vertical="center"/>
    </xf>
    <xf numFmtId="0" fontId="10" fillId="3" borderId="14"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9" xfId="0" applyFont="1" applyFill="1" applyBorder="1" applyAlignment="1">
      <alignment horizontal="center" vertical="center" wrapText="1"/>
    </xf>
    <xf numFmtId="0" fontId="0" fillId="0" borderId="0" xfId="0" applyAlignment="1">
      <alignment horizontal="left"/>
    </xf>
    <xf numFmtId="0" fontId="0" fillId="0" borderId="19" xfId="0" applyBorder="1" applyAlignment="1">
      <alignment horizontal="center"/>
    </xf>
    <xf numFmtId="0" fontId="20" fillId="2" borderId="9" xfId="0" applyFont="1" applyFill="1" applyBorder="1" applyAlignment="1">
      <alignment horizontal="center" vertical="center" wrapText="1"/>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0" fillId="0" borderId="4" xfId="0" applyFont="1" applyBorder="1" applyAlignment="1">
      <alignment horizontal="left"/>
    </xf>
    <xf numFmtId="0" fontId="20" fillId="0" borderId="2" xfId="0" applyFont="1" applyBorder="1" applyAlignment="1">
      <alignment horizontal="left"/>
    </xf>
    <xf numFmtId="14" fontId="10" fillId="8" borderId="2" xfId="0" applyNumberFormat="1" applyFont="1" applyFill="1" applyBorder="1" applyAlignment="1">
      <alignment horizontal="right"/>
    </xf>
    <xf numFmtId="0" fontId="10" fillId="8" borderId="2" xfId="0" applyFont="1" applyFill="1" applyBorder="1" applyAlignment="1">
      <alignment horizontal="right"/>
    </xf>
    <xf numFmtId="0" fontId="10" fillId="8" borderId="3" xfId="0" applyFont="1" applyFill="1" applyBorder="1" applyAlignment="1">
      <alignment horizontal="right"/>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1" fillId="0" borderId="4" xfId="0" applyFont="1" applyBorder="1" applyAlignment="1">
      <alignment horizontal="left" wrapText="1"/>
    </xf>
    <xf numFmtId="0" fontId="21" fillId="0" borderId="3" xfId="0" applyFont="1" applyBorder="1" applyAlignment="1">
      <alignment horizontal="left"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21" xfId="0" applyFont="1" applyBorder="1" applyAlignment="1">
      <alignment horizontal="left" wrapText="1"/>
    </xf>
    <xf numFmtId="0" fontId="21" fillId="0" borderId="22" xfId="0" applyFont="1"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10" fillId="0" borderId="2" xfId="0" applyFont="1" applyBorder="1" applyAlignment="1">
      <alignment horizontal="right"/>
    </xf>
    <xf numFmtId="0" fontId="10" fillId="0" borderId="3" xfId="0" applyFont="1" applyBorder="1" applyAlignment="1">
      <alignment horizontal="right"/>
    </xf>
    <xf numFmtId="0" fontId="10" fillId="0" borderId="9" xfId="0" applyFont="1" applyBorder="1" applyAlignment="1">
      <alignment horizontal="center"/>
    </xf>
    <xf numFmtId="0" fontId="1" fillId="0" borderId="14" xfId="2" applyBorder="1" applyAlignment="1">
      <alignment horizontal="center"/>
    </xf>
    <xf numFmtId="0" fontId="1" fillId="0" borderId="0" xfId="2" applyBorder="1" applyAlignment="1">
      <alignment horizontal="center"/>
    </xf>
    <xf numFmtId="0" fontId="1" fillId="0" borderId="15" xfId="2" applyBorder="1" applyAlignment="1">
      <alignment horizontal="center"/>
    </xf>
    <xf numFmtId="0" fontId="10" fillId="0" borderId="4" xfId="2" applyFont="1" applyBorder="1" applyAlignment="1">
      <alignment horizontal="center" vertical="center" wrapText="1"/>
    </xf>
    <xf numFmtId="0" fontId="10" fillId="0" borderId="3" xfId="2" applyFont="1" applyBorder="1" applyAlignment="1">
      <alignment horizontal="center" vertical="center" wrapText="1"/>
    </xf>
    <xf numFmtId="0" fontId="10" fillId="7" borderId="9" xfId="2" applyFont="1" applyFill="1" applyBorder="1" applyAlignment="1">
      <alignment horizontal="left" vertical="center"/>
    </xf>
    <xf numFmtId="0" fontId="10" fillId="8" borderId="9" xfId="2" applyFont="1" applyFill="1" applyBorder="1" applyAlignment="1">
      <alignment horizontal="left" vertical="center"/>
    </xf>
    <xf numFmtId="0" fontId="10" fillId="9" borderId="9" xfId="2" applyFont="1" applyFill="1" applyBorder="1" applyAlignment="1">
      <alignment horizontal="left" vertical="center"/>
    </xf>
    <xf numFmtId="0" fontId="10" fillId="0" borderId="9" xfId="2" applyFont="1" applyFill="1" applyBorder="1" applyAlignment="1">
      <alignment horizontal="left" vertical="center"/>
    </xf>
    <xf numFmtId="0" fontId="10" fillId="0" borderId="7" xfId="2" applyFont="1" applyBorder="1" applyAlignment="1">
      <alignment horizontal="center"/>
    </xf>
    <xf numFmtId="0" fontId="10" fillId="0" borderId="18" xfId="2" applyFont="1" applyBorder="1" applyAlignment="1">
      <alignment horizontal="center"/>
    </xf>
    <xf numFmtId="0" fontId="10" fillId="0" borderId="8" xfId="2" applyFont="1" applyBorder="1" applyAlignment="1">
      <alignment horizontal="center"/>
    </xf>
    <xf numFmtId="0" fontId="2" fillId="12" borderId="25" xfId="2" applyFont="1" applyFill="1" applyBorder="1" applyAlignment="1">
      <alignment horizontal="center" wrapText="1"/>
    </xf>
    <xf numFmtId="0" fontId="0" fillId="0" borderId="27" xfId="0" applyBorder="1" applyAlignment="1">
      <alignment wrapText="1"/>
    </xf>
    <xf numFmtId="0" fontId="2" fillId="0" borderId="0" xfId="2" applyFont="1" applyAlignment="1">
      <alignment horizontal="left"/>
    </xf>
    <xf numFmtId="0" fontId="0" fillId="0" borderId="26" xfId="0" applyBorder="1" applyAlignment="1">
      <alignment wrapText="1"/>
    </xf>
    <xf numFmtId="0" fontId="0" fillId="0" borderId="26" xfId="0" applyBorder="1" applyAlignment="1">
      <alignment horizontal="center" wrapText="1"/>
    </xf>
  </cellXfs>
  <cellStyles count="4">
    <cellStyle name="Comma" xfId="3" builtinId="3"/>
    <cellStyle name="Currency" xfId="1" builtinId="4"/>
    <cellStyle name="Normal" xfId="0" builtinId="0"/>
    <cellStyle name="Normal 2" xfId="2" xr:uid="{00000000-0005-0000-0000-00000300000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bs.worldbank.org/Users/luribe/Documents/2017/Planes/8447-SEDESOL/2017-7/Users/amjimenez/Documents/AGENTE%20FINANCIERO/CALIDAD/Control%20entradas%20y%20salidas%202017%20Ma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uribe\Documents\2017\Planes\8447-SEDESOL\PAC%20SEDESOL%20201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s"/>
      <sheetName val="Glosario"/>
      <sheetName val="Conceptos"/>
    </sheetNames>
    <sheetDataSet>
      <sheetData sheetId="0"/>
      <sheetData sheetId="1">
        <row r="6">
          <cell r="E6" t="str">
            <v>ERZ</v>
          </cell>
        </row>
        <row r="7">
          <cell r="E7" t="str">
            <v>AMJ</v>
          </cell>
        </row>
        <row r="8">
          <cell r="E8" t="str">
            <v>NVVM</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108"/>
  <sheetViews>
    <sheetView tabSelected="1" zoomScale="85" zoomScaleNormal="85" zoomScaleSheetLayoutView="55" workbookViewId="0">
      <selection activeCell="K96" sqref="K96:L96"/>
    </sheetView>
  </sheetViews>
  <sheetFormatPr defaultColWidth="10.6640625" defaultRowHeight="12.75" x14ac:dyDescent="0.35"/>
  <cols>
    <col min="1" max="1" width="27.73046875" customWidth="1"/>
    <col min="2" max="2" width="36.86328125" customWidth="1"/>
    <col min="3" max="3" width="24.265625" customWidth="1"/>
    <col min="4" max="4" width="22.59765625" style="187" customWidth="1"/>
    <col min="5" max="5" width="20.265625" customWidth="1"/>
    <col min="6" max="7" width="32.73046875" customWidth="1"/>
    <col min="8" max="29" width="14.73046875" customWidth="1"/>
    <col min="30" max="30" width="19.265625" customWidth="1"/>
    <col min="31" max="35" width="14.73046875" customWidth="1"/>
    <col min="36" max="36" width="26.86328125" customWidth="1"/>
    <col min="37" max="37" width="15.265625" customWidth="1"/>
    <col min="38" max="38" width="14.73046875" style="5" customWidth="1"/>
    <col min="39" max="39" width="14.1328125" bestFit="1" customWidth="1"/>
    <col min="40" max="40" width="11.3984375" customWidth="1"/>
    <col min="41" max="41" width="19.265625" customWidth="1"/>
    <col min="42" max="42" width="13.1328125" customWidth="1"/>
    <col min="43" max="43" width="103" customWidth="1"/>
    <col min="44" max="44" width="20" customWidth="1"/>
  </cols>
  <sheetData>
    <row r="1" spans="1:55" ht="15" x14ac:dyDescent="0.4">
      <c r="A1" s="356" t="s">
        <v>0</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row>
    <row r="2" spans="1:55" ht="15.75" customHeight="1" x14ac:dyDescent="0.4">
      <c r="A2" s="357" t="s">
        <v>241</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row>
    <row r="3" spans="1:55" ht="15.75" customHeight="1" x14ac:dyDescent="0.35">
      <c r="A3" s="358" t="s">
        <v>247</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row>
    <row r="4" spans="1:55" s="1" customFormat="1" ht="15" x14ac:dyDescent="0.35">
      <c r="B4" s="2"/>
      <c r="C4" s="2"/>
      <c r="D4" s="288"/>
      <c r="E4" s="284"/>
      <c r="F4" s="284"/>
      <c r="G4" s="284"/>
      <c r="H4" s="284"/>
      <c r="I4" s="2"/>
      <c r="J4" s="2"/>
      <c r="K4" s="2"/>
      <c r="L4" s="284"/>
      <c r="M4" s="2"/>
      <c r="N4" s="2"/>
      <c r="O4" s="2"/>
      <c r="P4" s="2"/>
      <c r="Q4" s="2"/>
      <c r="R4" s="2"/>
      <c r="S4" s="2"/>
      <c r="T4" s="2"/>
      <c r="U4" s="2"/>
      <c r="V4" s="2"/>
      <c r="W4" s="2"/>
      <c r="X4" s="2"/>
      <c r="Y4" s="2"/>
      <c r="Z4" s="2"/>
      <c r="AA4" s="2"/>
      <c r="AB4" s="2"/>
      <c r="AC4" s="2"/>
      <c r="AD4" s="284"/>
      <c r="AE4" s="2"/>
      <c r="AF4" s="2"/>
      <c r="AG4" s="2"/>
      <c r="AH4" s="2"/>
      <c r="AI4" s="2"/>
      <c r="AJ4" s="2"/>
      <c r="AK4" s="2"/>
      <c r="AL4" s="2"/>
      <c r="AM4" s="3"/>
      <c r="AN4" s="3"/>
    </row>
    <row r="5" spans="1:55" ht="13.15" x14ac:dyDescent="0.4">
      <c r="C5" s="285"/>
      <c r="F5" s="4"/>
      <c r="G5" s="359"/>
      <c r="H5" s="359"/>
      <c r="I5" s="359"/>
      <c r="J5" s="359"/>
      <c r="K5" s="359"/>
      <c r="L5" s="359"/>
      <c r="M5" s="359"/>
      <c r="N5" s="359"/>
      <c r="O5" s="359"/>
      <c r="P5" s="359"/>
    </row>
    <row r="6" spans="1:55" ht="26.25" customHeight="1" x14ac:dyDescent="0.4">
      <c r="A6" s="360" t="s">
        <v>1</v>
      </c>
      <c r="B6" s="361"/>
      <c r="C6" s="361"/>
      <c r="D6" s="361"/>
      <c r="E6" s="361"/>
      <c r="F6" s="361"/>
      <c r="G6" s="362"/>
      <c r="H6" s="363" t="s">
        <v>2</v>
      </c>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5"/>
      <c r="AJ6" s="363" t="s">
        <v>3</v>
      </c>
      <c r="AK6" s="364"/>
      <c r="AL6" s="364"/>
      <c r="AM6" s="364"/>
      <c r="AN6" s="364"/>
      <c r="AO6" s="364"/>
      <c r="AP6" s="365"/>
      <c r="AQ6" s="366" t="s">
        <v>4</v>
      </c>
    </row>
    <row r="7" spans="1:55" s="6" customFormat="1" ht="34.5" customHeight="1" x14ac:dyDescent="0.4">
      <c r="A7" s="369" t="s">
        <v>5</v>
      </c>
      <c r="B7" s="349" t="s">
        <v>6</v>
      </c>
      <c r="C7" s="346" t="s">
        <v>7</v>
      </c>
      <c r="D7" s="346" t="s">
        <v>8</v>
      </c>
      <c r="E7" s="349" t="s">
        <v>9</v>
      </c>
      <c r="F7" s="352" t="s">
        <v>10</v>
      </c>
      <c r="G7" s="353"/>
      <c r="H7" s="352" t="s">
        <v>11</v>
      </c>
      <c r="I7" s="353"/>
      <c r="J7" s="352" t="s">
        <v>12</v>
      </c>
      <c r="K7" s="353"/>
      <c r="L7" s="388" t="s">
        <v>13</v>
      </c>
      <c r="M7" s="389"/>
      <c r="N7" s="352" t="s">
        <v>14</v>
      </c>
      <c r="O7" s="353"/>
      <c r="P7" s="386" t="s">
        <v>15</v>
      </c>
      <c r="Q7" s="387"/>
      <c r="R7" s="386" t="s">
        <v>16</v>
      </c>
      <c r="S7" s="387"/>
      <c r="T7" s="388" t="s">
        <v>17</v>
      </c>
      <c r="U7" s="389"/>
      <c r="V7" s="352" t="s">
        <v>12</v>
      </c>
      <c r="W7" s="353"/>
      <c r="X7" s="386" t="s">
        <v>18</v>
      </c>
      <c r="Y7" s="387"/>
      <c r="Z7" s="388" t="s">
        <v>19</v>
      </c>
      <c r="AA7" s="389"/>
      <c r="AB7" s="352" t="s">
        <v>12</v>
      </c>
      <c r="AC7" s="353"/>
      <c r="AD7" s="396" t="s">
        <v>20</v>
      </c>
      <c r="AE7" s="396"/>
      <c r="AF7" s="352" t="s">
        <v>21</v>
      </c>
      <c r="AG7" s="353"/>
      <c r="AH7" s="352" t="s">
        <v>22</v>
      </c>
      <c r="AI7" s="353"/>
      <c r="AJ7" s="371" t="s">
        <v>23</v>
      </c>
      <c r="AK7" s="374" t="s">
        <v>24</v>
      </c>
      <c r="AL7" s="375"/>
      <c r="AM7" s="378" t="s">
        <v>25</v>
      </c>
      <c r="AN7" s="379"/>
      <c r="AO7" s="378" t="s">
        <v>26</v>
      </c>
      <c r="AP7" s="379"/>
      <c r="AQ7" s="367"/>
    </row>
    <row r="8" spans="1:55" s="6" customFormat="1" ht="13.15" x14ac:dyDescent="0.4">
      <c r="A8" s="370"/>
      <c r="B8" s="350"/>
      <c r="C8" s="393"/>
      <c r="D8" s="347"/>
      <c r="E8" s="350"/>
      <c r="F8" s="354"/>
      <c r="G8" s="355"/>
      <c r="H8" s="382" t="s">
        <v>27</v>
      </c>
      <c r="I8" s="383"/>
      <c r="J8" s="7"/>
      <c r="K8" s="8"/>
      <c r="L8" s="384" t="s">
        <v>27</v>
      </c>
      <c r="M8" s="385"/>
      <c r="N8" s="397"/>
      <c r="O8" s="398"/>
      <c r="P8" s="386" t="s">
        <v>28</v>
      </c>
      <c r="Q8" s="387"/>
      <c r="R8" s="386" t="s">
        <v>29</v>
      </c>
      <c r="S8" s="387"/>
      <c r="T8" s="388" t="s">
        <v>30</v>
      </c>
      <c r="U8" s="389"/>
      <c r="V8" s="354"/>
      <c r="W8" s="355"/>
      <c r="X8" s="388" t="s">
        <v>29</v>
      </c>
      <c r="Y8" s="389"/>
      <c r="Z8" s="388" t="s">
        <v>31</v>
      </c>
      <c r="AA8" s="389"/>
      <c r="AB8" s="354"/>
      <c r="AC8" s="355"/>
      <c r="AD8" s="396"/>
      <c r="AE8" s="396"/>
      <c r="AF8" s="397"/>
      <c r="AG8" s="398"/>
      <c r="AH8" s="397"/>
      <c r="AI8" s="398"/>
      <c r="AJ8" s="372"/>
      <c r="AK8" s="376"/>
      <c r="AL8" s="377"/>
      <c r="AM8" s="380"/>
      <c r="AN8" s="381"/>
      <c r="AO8" s="380"/>
      <c r="AP8" s="381"/>
      <c r="AQ8" s="367"/>
    </row>
    <row r="9" spans="1:55" s="6" customFormat="1" ht="17.25" customHeight="1" x14ac:dyDescent="0.4">
      <c r="A9" s="370"/>
      <c r="B9" s="351"/>
      <c r="C9" s="394"/>
      <c r="D9" s="348"/>
      <c r="E9" s="351"/>
      <c r="F9" s="9" t="s">
        <v>32</v>
      </c>
      <c r="G9" s="7" t="s">
        <v>33</v>
      </c>
      <c r="H9" s="10" t="s">
        <v>34</v>
      </c>
      <c r="I9" s="11" t="s">
        <v>35</v>
      </c>
      <c r="J9" s="10" t="s">
        <v>34</v>
      </c>
      <c r="K9" s="11" t="s">
        <v>35</v>
      </c>
      <c r="L9" s="10" t="s">
        <v>34</v>
      </c>
      <c r="M9" s="11" t="s">
        <v>35</v>
      </c>
      <c r="N9" s="10" t="s">
        <v>34</v>
      </c>
      <c r="O9" s="11" t="s">
        <v>35</v>
      </c>
      <c r="P9" s="10" t="s">
        <v>34</v>
      </c>
      <c r="Q9" s="11" t="s">
        <v>35</v>
      </c>
      <c r="R9" s="10" t="s">
        <v>34</v>
      </c>
      <c r="S9" s="11" t="s">
        <v>35</v>
      </c>
      <c r="T9" s="10" t="s">
        <v>34</v>
      </c>
      <c r="U9" s="11" t="s">
        <v>35</v>
      </c>
      <c r="V9" s="10" t="s">
        <v>34</v>
      </c>
      <c r="W9" s="11" t="s">
        <v>35</v>
      </c>
      <c r="X9" s="10" t="s">
        <v>34</v>
      </c>
      <c r="Y9" s="11" t="s">
        <v>35</v>
      </c>
      <c r="Z9" s="10" t="s">
        <v>34</v>
      </c>
      <c r="AA9" s="11" t="s">
        <v>35</v>
      </c>
      <c r="AB9" s="10" t="s">
        <v>34</v>
      </c>
      <c r="AC9" s="11" t="s">
        <v>35</v>
      </c>
      <c r="AD9" s="10" t="s">
        <v>34</v>
      </c>
      <c r="AE9" s="11" t="s">
        <v>35</v>
      </c>
      <c r="AF9" s="10" t="s">
        <v>34</v>
      </c>
      <c r="AG9" s="11" t="s">
        <v>35</v>
      </c>
      <c r="AH9" s="10" t="s">
        <v>34</v>
      </c>
      <c r="AI9" s="11" t="s">
        <v>35</v>
      </c>
      <c r="AJ9" s="373"/>
      <c r="AK9" s="12" t="s">
        <v>36</v>
      </c>
      <c r="AL9" s="12" t="s">
        <v>37</v>
      </c>
      <c r="AM9" s="12" t="s">
        <v>36</v>
      </c>
      <c r="AN9" s="12" t="s">
        <v>37</v>
      </c>
      <c r="AO9" s="12" t="s">
        <v>36</v>
      </c>
      <c r="AP9" s="12" t="s">
        <v>37</v>
      </c>
      <c r="AQ9" s="368"/>
    </row>
    <row r="10" spans="1:55" ht="19.5" customHeight="1" x14ac:dyDescent="0.35">
      <c r="A10" s="390" t="s">
        <v>38</v>
      </c>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2"/>
    </row>
    <row r="11" spans="1:55" s="303" customFormat="1" ht="69" x14ac:dyDescent="0.35">
      <c r="A11" s="214" t="s">
        <v>147</v>
      </c>
      <c r="B11" s="218" t="s">
        <v>148</v>
      </c>
      <c r="C11" s="207">
        <v>5500000</v>
      </c>
      <c r="D11" s="208">
        <f>C11/18.536</f>
        <v>296719.89641778159</v>
      </c>
      <c r="E11" s="209" t="s">
        <v>115</v>
      </c>
      <c r="F11" s="210" t="s">
        <v>57</v>
      </c>
      <c r="G11" s="206"/>
      <c r="H11" s="199">
        <v>43171</v>
      </c>
      <c r="I11" s="199"/>
      <c r="J11" s="199">
        <v>43179</v>
      </c>
      <c r="K11" s="199"/>
      <c r="L11" s="199">
        <v>43192</v>
      </c>
      <c r="M11" s="199"/>
      <c r="N11" s="199">
        <v>43199</v>
      </c>
      <c r="P11" s="199" t="s">
        <v>144</v>
      </c>
      <c r="Q11" s="199" t="s">
        <v>144</v>
      </c>
      <c r="R11" s="199" t="s">
        <v>144</v>
      </c>
      <c r="S11" s="199" t="s">
        <v>144</v>
      </c>
      <c r="T11" s="199" t="s">
        <v>144</v>
      </c>
      <c r="U11" s="199" t="s">
        <v>144</v>
      </c>
      <c r="V11" s="199" t="s">
        <v>144</v>
      </c>
      <c r="W11" s="199" t="s">
        <v>144</v>
      </c>
      <c r="X11" s="199" t="s">
        <v>144</v>
      </c>
      <c r="Y11" s="199" t="s">
        <v>144</v>
      </c>
      <c r="Z11" s="199">
        <v>43213</v>
      </c>
      <c r="AA11" s="199"/>
      <c r="AB11" s="200">
        <v>43220</v>
      </c>
      <c r="AC11" s="200"/>
      <c r="AD11" s="200">
        <v>43220</v>
      </c>
      <c r="AE11" s="199"/>
      <c r="AF11" s="199">
        <v>43228</v>
      </c>
      <c r="AG11" s="199"/>
      <c r="AH11" s="199">
        <v>43465</v>
      </c>
      <c r="AI11" s="199"/>
      <c r="AJ11" s="211"/>
      <c r="AK11" s="212"/>
      <c r="AL11" s="212"/>
      <c r="AM11" s="213"/>
      <c r="AN11" s="213"/>
      <c r="AO11" s="213"/>
      <c r="AP11" s="213"/>
      <c r="AQ11" s="214" t="s">
        <v>197</v>
      </c>
      <c r="AR11" s="304"/>
      <c r="AS11" s="305"/>
      <c r="AT11" s="305"/>
      <c r="AU11" s="305"/>
      <c r="AV11" s="305"/>
      <c r="AW11" s="305"/>
      <c r="AX11" s="305"/>
      <c r="AY11" s="305"/>
      <c r="AZ11" s="305"/>
      <c r="BA11" s="305"/>
      <c r="BB11" s="305"/>
      <c r="BC11" s="305"/>
    </row>
    <row r="12" spans="1:55" s="302" customFormat="1" ht="68.25" x14ac:dyDescent="0.25">
      <c r="A12" s="214" t="s">
        <v>149</v>
      </c>
      <c r="B12" s="218" t="s">
        <v>152</v>
      </c>
      <c r="C12" s="207">
        <v>5500000</v>
      </c>
      <c r="D12" s="208">
        <f>C12/18.536</f>
        <v>296719.89641778159</v>
      </c>
      <c r="E12" s="209" t="s">
        <v>115</v>
      </c>
      <c r="F12" s="210" t="s">
        <v>57</v>
      </c>
      <c r="G12" s="206"/>
      <c r="H12" s="199">
        <v>43171</v>
      </c>
      <c r="I12" s="199"/>
      <c r="J12" s="199">
        <v>43179</v>
      </c>
      <c r="K12" s="199"/>
      <c r="L12" s="199">
        <v>43192</v>
      </c>
      <c r="M12" s="200"/>
      <c r="N12" s="199">
        <v>43199</v>
      </c>
      <c r="O12" s="199"/>
      <c r="P12" s="199" t="s">
        <v>144</v>
      </c>
      <c r="Q12" s="199" t="s">
        <v>144</v>
      </c>
      <c r="R12" s="199" t="s">
        <v>144</v>
      </c>
      <c r="S12" s="199" t="s">
        <v>144</v>
      </c>
      <c r="T12" s="199" t="s">
        <v>144</v>
      </c>
      <c r="U12" s="199" t="s">
        <v>144</v>
      </c>
      <c r="V12" s="199" t="s">
        <v>144</v>
      </c>
      <c r="W12" s="199" t="s">
        <v>144</v>
      </c>
      <c r="X12" s="199" t="s">
        <v>144</v>
      </c>
      <c r="Y12" s="199" t="s">
        <v>144</v>
      </c>
      <c r="Z12" s="199">
        <v>43213</v>
      </c>
      <c r="AA12" s="200"/>
      <c r="AB12" s="200">
        <v>43220</v>
      </c>
      <c r="AC12" s="200"/>
      <c r="AD12" s="200">
        <v>43220</v>
      </c>
      <c r="AE12" s="200"/>
      <c r="AF12" s="199">
        <v>43228</v>
      </c>
      <c r="AG12" s="200"/>
      <c r="AH12" s="199">
        <v>43465</v>
      </c>
      <c r="AI12" s="200"/>
      <c r="AJ12" s="216"/>
      <c r="AK12" s="217"/>
      <c r="AL12" s="212"/>
      <c r="AM12" s="212"/>
      <c r="AN12" s="212"/>
      <c r="AO12" s="212"/>
      <c r="AP12" s="212"/>
      <c r="AQ12" s="214" t="s">
        <v>198</v>
      </c>
      <c r="AR12" s="250"/>
      <c r="AS12" s="250"/>
      <c r="AT12" s="250"/>
      <c r="AU12" s="250"/>
      <c r="AV12" s="250"/>
      <c r="AW12" s="250"/>
      <c r="AX12" s="250"/>
      <c r="AY12" s="250"/>
      <c r="AZ12" s="250"/>
      <c r="BA12" s="250"/>
      <c r="BB12" s="250"/>
      <c r="BC12" s="250"/>
    </row>
    <row r="13" spans="1:55" s="302" customFormat="1" ht="97.5" x14ac:dyDescent="0.25">
      <c r="A13" s="214" t="s">
        <v>150</v>
      </c>
      <c r="B13" s="218" t="s">
        <v>151</v>
      </c>
      <c r="C13" s="207">
        <v>5500000</v>
      </c>
      <c r="D13" s="208">
        <f>C13/18.536</f>
        <v>296719.89641778159</v>
      </c>
      <c r="E13" s="209" t="s">
        <v>115</v>
      </c>
      <c r="F13" s="210" t="s">
        <v>57</v>
      </c>
      <c r="G13" s="206"/>
      <c r="H13" s="199">
        <v>43171</v>
      </c>
      <c r="I13" s="199"/>
      <c r="J13" s="199">
        <v>43179</v>
      </c>
      <c r="K13" s="199"/>
      <c r="L13" s="199">
        <v>43192</v>
      </c>
      <c r="M13" s="200"/>
      <c r="N13" s="199">
        <v>43199</v>
      </c>
      <c r="O13" s="199"/>
      <c r="P13" s="199" t="s">
        <v>144</v>
      </c>
      <c r="Q13" s="199" t="s">
        <v>144</v>
      </c>
      <c r="R13" s="199" t="s">
        <v>144</v>
      </c>
      <c r="S13" s="199" t="s">
        <v>144</v>
      </c>
      <c r="T13" s="199" t="s">
        <v>144</v>
      </c>
      <c r="U13" s="199" t="s">
        <v>144</v>
      </c>
      <c r="V13" s="199" t="s">
        <v>144</v>
      </c>
      <c r="W13" s="199" t="s">
        <v>144</v>
      </c>
      <c r="X13" s="199" t="s">
        <v>144</v>
      </c>
      <c r="Y13" s="199" t="s">
        <v>144</v>
      </c>
      <c r="Z13" s="199">
        <v>43213</v>
      </c>
      <c r="AA13" s="200"/>
      <c r="AB13" s="200">
        <v>43220</v>
      </c>
      <c r="AC13" s="200"/>
      <c r="AD13" s="200">
        <v>43220</v>
      </c>
      <c r="AE13" s="200"/>
      <c r="AF13" s="199">
        <v>43228</v>
      </c>
      <c r="AG13" s="200"/>
      <c r="AH13" s="199">
        <v>43465</v>
      </c>
      <c r="AI13" s="200"/>
      <c r="AJ13" s="216"/>
      <c r="AK13" s="217"/>
      <c r="AL13" s="212"/>
      <c r="AM13" s="212"/>
      <c r="AN13" s="212"/>
      <c r="AO13" s="212"/>
      <c r="AP13" s="212"/>
      <c r="AQ13" s="214" t="s">
        <v>198</v>
      </c>
      <c r="AR13" s="250"/>
      <c r="AS13" s="250"/>
      <c r="AT13" s="250"/>
      <c r="AU13" s="250"/>
      <c r="AV13" s="250"/>
      <c r="AW13" s="250"/>
      <c r="AX13" s="250"/>
      <c r="AY13" s="250"/>
      <c r="AZ13" s="250"/>
      <c r="BA13" s="250"/>
      <c r="BB13" s="250"/>
      <c r="BC13" s="250"/>
    </row>
    <row r="14" spans="1:55" s="161" customFormat="1" ht="93.75" customHeight="1" x14ac:dyDescent="0.25">
      <c r="A14" s="238" t="s">
        <v>153</v>
      </c>
      <c r="B14" s="239" t="s">
        <v>154</v>
      </c>
      <c r="C14" s="240">
        <f t="shared" ref="C14:C22" si="0">D14*17.9671</f>
        <v>4491775</v>
      </c>
      <c r="D14" s="249">
        <v>250000</v>
      </c>
      <c r="E14" s="241" t="s">
        <v>115</v>
      </c>
      <c r="F14" s="242" t="s">
        <v>57</v>
      </c>
      <c r="G14" s="243" t="s">
        <v>57</v>
      </c>
      <c r="H14" s="244">
        <v>42919</v>
      </c>
      <c r="I14" s="244">
        <v>42940</v>
      </c>
      <c r="J14" s="244">
        <v>42947</v>
      </c>
      <c r="K14" s="244">
        <v>42947</v>
      </c>
      <c r="L14" s="245">
        <v>42965</v>
      </c>
      <c r="M14" s="245"/>
      <c r="N14" s="244" t="s">
        <v>144</v>
      </c>
      <c r="O14" s="244" t="s">
        <v>144</v>
      </c>
      <c r="P14" s="244" t="s">
        <v>144</v>
      </c>
      <c r="Q14" s="244" t="s">
        <v>144</v>
      </c>
      <c r="R14" s="244" t="s">
        <v>144</v>
      </c>
      <c r="S14" s="244" t="s">
        <v>144</v>
      </c>
      <c r="T14" s="244" t="s">
        <v>144</v>
      </c>
      <c r="U14" s="244" t="s">
        <v>144</v>
      </c>
      <c r="V14" s="244" t="s">
        <v>144</v>
      </c>
      <c r="W14" s="244" t="s">
        <v>144</v>
      </c>
      <c r="X14" s="244" t="s">
        <v>144</v>
      </c>
      <c r="Y14" s="244" t="s">
        <v>144</v>
      </c>
      <c r="Z14" s="245">
        <v>42965</v>
      </c>
      <c r="AA14" s="245"/>
      <c r="AB14" s="245">
        <v>42972</v>
      </c>
      <c r="AC14" s="245"/>
      <c r="AD14" s="245">
        <v>42979</v>
      </c>
      <c r="AE14" s="245"/>
      <c r="AF14" s="245">
        <v>42986</v>
      </c>
      <c r="AG14" s="245"/>
      <c r="AH14" s="245">
        <v>43098</v>
      </c>
      <c r="AI14" s="245"/>
      <c r="AJ14" s="246"/>
      <c r="AK14" s="247"/>
      <c r="AL14" s="248"/>
      <c r="AM14" s="248"/>
      <c r="AN14" s="248"/>
      <c r="AO14" s="248"/>
      <c r="AP14" s="248"/>
      <c r="AQ14" s="239" t="s">
        <v>236</v>
      </c>
      <c r="AR14" s="160"/>
      <c r="AS14" s="160"/>
      <c r="AT14" s="160"/>
      <c r="AU14" s="160"/>
      <c r="AV14" s="160"/>
      <c r="AW14" s="160"/>
      <c r="AX14" s="160"/>
      <c r="AY14" s="160"/>
      <c r="AZ14" s="160"/>
      <c r="BA14" s="160"/>
      <c r="BB14" s="160"/>
      <c r="BC14" s="160"/>
    </row>
    <row r="15" spans="1:55" s="161" customFormat="1" ht="177.75" customHeight="1" x14ac:dyDescent="0.25">
      <c r="A15" s="205" t="s">
        <v>155</v>
      </c>
      <c r="B15" s="205" t="s">
        <v>156</v>
      </c>
      <c r="C15" s="207">
        <v>8000000</v>
      </c>
      <c r="D15" s="262">
        <v>460000</v>
      </c>
      <c r="E15" s="209" t="s">
        <v>115</v>
      </c>
      <c r="F15" s="210" t="s">
        <v>53</v>
      </c>
      <c r="G15" s="210" t="s">
        <v>53</v>
      </c>
      <c r="H15" s="199">
        <v>42828</v>
      </c>
      <c r="I15" s="199">
        <v>42878</v>
      </c>
      <c r="J15" s="199">
        <v>42881</v>
      </c>
      <c r="K15" s="199">
        <v>42881</v>
      </c>
      <c r="L15" s="200">
        <v>42858</v>
      </c>
      <c r="M15" s="200">
        <v>42958</v>
      </c>
      <c r="N15" s="200">
        <v>43025</v>
      </c>
      <c r="O15" s="200">
        <v>43025</v>
      </c>
      <c r="P15" s="200">
        <v>42859</v>
      </c>
      <c r="Q15" s="200">
        <v>43052</v>
      </c>
      <c r="R15" s="200">
        <v>42891</v>
      </c>
      <c r="S15" s="200">
        <v>43080</v>
      </c>
      <c r="T15" s="200">
        <v>42892</v>
      </c>
      <c r="U15" s="200">
        <v>43080</v>
      </c>
      <c r="V15" s="199" t="s">
        <v>144</v>
      </c>
      <c r="W15" s="199" t="s">
        <v>144</v>
      </c>
      <c r="X15" s="200" t="s">
        <v>144</v>
      </c>
      <c r="Y15" s="200" t="s">
        <v>144</v>
      </c>
      <c r="Z15" s="200">
        <v>42895</v>
      </c>
      <c r="AA15" s="200">
        <v>43089</v>
      </c>
      <c r="AB15" s="200">
        <v>43091</v>
      </c>
      <c r="AC15" s="200">
        <v>43091</v>
      </c>
      <c r="AD15" s="200">
        <v>42898</v>
      </c>
      <c r="AE15" s="200">
        <v>43091</v>
      </c>
      <c r="AF15" s="200">
        <v>43091</v>
      </c>
      <c r="AG15" s="200">
        <v>43091</v>
      </c>
      <c r="AH15" s="200">
        <v>43462</v>
      </c>
      <c r="AI15" s="200"/>
      <c r="AJ15" s="211" t="s">
        <v>248</v>
      </c>
      <c r="AK15" s="217">
        <v>7998055</v>
      </c>
      <c r="AL15" s="212">
        <f>AK15/19.3962</f>
        <v>412351.64619873994</v>
      </c>
      <c r="AM15" s="212">
        <v>0</v>
      </c>
      <c r="AN15" s="212">
        <v>0</v>
      </c>
      <c r="AO15" s="212">
        <v>299927.06</v>
      </c>
      <c r="AP15" s="212">
        <f>AO15/19.3962</f>
        <v>15463.186603561522</v>
      </c>
      <c r="AQ15" s="218" t="s">
        <v>237</v>
      </c>
      <c r="AR15" s="253"/>
      <c r="AS15" s="160"/>
      <c r="AT15" s="160"/>
      <c r="AU15" s="160"/>
      <c r="AV15" s="160"/>
      <c r="AW15" s="160"/>
      <c r="AX15" s="160"/>
      <c r="AY15" s="160"/>
      <c r="AZ15" s="160"/>
      <c r="BA15" s="160"/>
      <c r="BB15" s="160"/>
      <c r="BC15" s="160"/>
    </row>
    <row r="16" spans="1:55" s="161" customFormat="1" ht="203.25" customHeight="1" x14ac:dyDescent="0.25">
      <c r="A16" s="205" t="s">
        <v>157</v>
      </c>
      <c r="B16" s="205" t="s">
        <v>158</v>
      </c>
      <c r="C16" s="207">
        <f t="shared" si="0"/>
        <v>3593419.9999999995</v>
      </c>
      <c r="D16" s="215">
        <v>200000</v>
      </c>
      <c r="E16" s="209" t="s">
        <v>115</v>
      </c>
      <c r="F16" s="210" t="s">
        <v>57</v>
      </c>
      <c r="G16" s="206" t="s">
        <v>57</v>
      </c>
      <c r="H16" s="199">
        <v>42828</v>
      </c>
      <c r="I16" s="199">
        <v>43018</v>
      </c>
      <c r="J16" s="199">
        <v>42877</v>
      </c>
      <c r="K16" s="199">
        <v>42877</v>
      </c>
      <c r="L16" s="200">
        <v>42849</v>
      </c>
      <c r="M16" s="200">
        <v>43028</v>
      </c>
      <c r="N16" s="200">
        <v>43048</v>
      </c>
      <c r="O16" s="200">
        <v>43048</v>
      </c>
      <c r="P16" s="200" t="s">
        <v>144</v>
      </c>
      <c r="Q16" s="200" t="s">
        <v>144</v>
      </c>
      <c r="R16" s="200" t="s">
        <v>144</v>
      </c>
      <c r="S16" s="200" t="s">
        <v>144</v>
      </c>
      <c r="T16" s="200" t="s">
        <v>144</v>
      </c>
      <c r="U16" s="200" t="s">
        <v>144</v>
      </c>
      <c r="V16" s="200" t="s">
        <v>144</v>
      </c>
      <c r="W16" s="200" t="s">
        <v>144</v>
      </c>
      <c r="X16" s="200" t="s">
        <v>144</v>
      </c>
      <c r="Y16" s="200" t="s">
        <v>144</v>
      </c>
      <c r="Z16" s="200">
        <v>42877</v>
      </c>
      <c r="AA16" s="200">
        <v>43045</v>
      </c>
      <c r="AB16" s="200">
        <v>43048</v>
      </c>
      <c r="AC16" s="200">
        <v>43048</v>
      </c>
      <c r="AD16" s="200">
        <v>42916</v>
      </c>
      <c r="AE16" s="200">
        <v>43052</v>
      </c>
      <c r="AF16" s="200">
        <v>43063</v>
      </c>
      <c r="AG16" s="200">
        <v>43068</v>
      </c>
      <c r="AH16" s="200">
        <v>43098</v>
      </c>
      <c r="AI16" s="200">
        <v>43100</v>
      </c>
      <c r="AJ16" s="211" t="s">
        <v>238</v>
      </c>
      <c r="AK16" s="217">
        <v>3800000</v>
      </c>
      <c r="AL16" s="212">
        <f>AK16/19.0526</f>
        <v>199447.84438869235</v>
      </c>
      <c r="AM16" s="212">
        <v>0</v>
      </c>
      <c r="AN16" s="212">
        <v>0</v>
      </c>
      <c r="AO16" s="212">
        <v>3800000</v>
      </c>
      <c r="AP16" s="212">
        <f>AO16/19.0526</f>
        <v>199447.84438869235</v>
      </c>
      <c r="AQ16" s="306" t="s">
        <v>293</v>
      </c>
      <c r="AR16" s="289"/>
      <c r="AS16" s="160"/>
      <c r="AT16" s="160"/>
      <c r="AU16" s="160"/>
      <c r="AV16" s="160"/>
      <c r="AW16" s="160"/>
      <c r="AX16" s="160"/>
      <c r="AY16" s="160"/>
      <c r="AZ16" s="160"/>
      <c r="BA16" s="160"/>
      <c r="BB16" s="160"/>
      <c r="BC16" s="160"/>
    </row>
    <row r="17" spans="1:55" s="161" customFormat="1" ht="69" x14ac:dyDescent="0.35">
      <c r="A17" s="218" t="s">
        <v>171</v>
      </c>
      <c r="B17" s="205" t="s">
        <v>172</v>
      </c>
      <c r="C17" s="207">
        <f t="shared" si="0"/>
        <v>4042597.4999999995</v>
      </c>
      <c r="D17" s="215">
        <v>225000</v>
      </c>
      <c r="E17" s="209" t="s">
        <v>115</v>
      </c>
      <c r="F17" s="210" t="s">
        <v>57</v>
      </c>
      <c r="G17" s="206" t="s">
        <v>57</v>
      </c>
      <c r="H17" s="199">
        <v>42872</v>
      </c>
      <c r="I17" s="199">
        <v>42857</v>
      </c>
      <c r="J17" s="199">
        <v>42871</v>
      </c>
      <c r="K17" s="199">
        <v>42871</v>
      </c>
      <c r="L17" s="200">
        <v>42888</v>
      </c>
      <c r="M17" s="200">
        <v>42986</v>
      </c>
      <c r="N17" s="200">
        <v>43005</v>
      </c>
      <c r="O17" s="200">
        <v>43005</v>
      </c>
      <c r="P17" s="200" t="s">
        <v>144</v>
      </c>
      <c r="Q17" s="200" t="s">
        <v>144</v>
      </c>
      <c r="R17" s="200" t="s">
        <v>144</v>
      </c>
      <c r="S17" s="200" t="s">
        <v>144</v>
      </c>
      <c r="T17" s="200" t="s">
        <v>144</v>
      </c>
      <c r="U17" s="200" t="s">
        <v>144</v>
      </c>
      <c r="V17" s="200" t="s">
        <v>144</v>
      </c>
      <c r="W17" s="200" t="s">
        <v>144</v>
      </c>
      <c r="X17" s="200" t="s">
        <v>144</v>
      </c>
      <c r="Y17" s="200" t="s">
        <v>144</v>
      </c>
      <c r="Z17" s="200">
        <v>42902</v>
      </c>
      <c r="AA17" s="200">
        <v>42970</v>
      </c>
      <c r="AB17" s="200">
        <v>43005</v>
      </c>
      <c r="AC17" s="200">
        <v>43005</v>
      </c>
      <c r="AD17" s="200">
        <v>42916</v>
      </c>
      <c r="AE17" s="200">
        <v>43007</v>
      </c>
      <c r="AF17" s="200">
        <v>43038</v>
      </c>
      <c r="AG17" s="200">
        <v>43038</v>
      </c>
      <c r="AH17" s="200">
        <v>43098</v>
      </c>
      <c r="AI17" s="200">
        <v>43098</v>
      </c>
      <c r="AJ17" s="216" t="s">
        <v>231</v>
      </c>
      <c r="AK17" s="217">
        <v>4650000</v>
      </c>
      <c r="AL17" s="224">
        <f>AK17/18.1979</f>
        <v>255523.98903170147</v>
      </c>
      <c r="AM17" s="212">
        <v>0</v>
      </c>
      <c r="AN17" s="212">
        <v>0</v>
      </c>
      <c r="AO17" s="212">
        <v>4650000</v>
      </c>
      <c r="AP17" s="212">
        <f>AO17/18.1979</f>
        <v>255523.98903170147</v>
      </c>
      <c r="AQ17" s="306" t="s">
        <v>293</v>
      </c>
      <c r="AR17" s="290"/>
      <c r="AS17" s="291"/>
      <c r="AT17" s="160"/>
      <c r="AU17" s="160"/>
      <c r="AV17" s="160"/>
      <c r="AW17" s="160"/>
      <c r="AX17" s="160"/>
      <c r="AY17" s="160"/>
      <c r="AZ17" s="160"/>
      <c r="BA17" s="160"/>
      <c r="BB17" s="160"/>
      <c r="BC17" s="160"/>
    </row>
    <row r="18" spans="1:55" s="161" customFormat="1" ht="57" customHeight="1" x14ac:dyDescent="0.35">
      <c r="A18" s="218" t="s">
        <v>173</v>
      </c>
      <c r="B18" s="205" t="s">
        <v>174</v>
      </c>
      <c r="C18" s="207">
        <f t="shared" si="0"/>
        <v>5390112.0329</v>
      </c>
      <c r="D18" s="215">
        <v>299999</v>
      </c>
      <c r="E18" s="209" t="s">
        <v>115</v>
      </c>
      <c r="F18" s="210" t="s">
        <v>57</v>
      </c>
      <c r="G18" s="206" t="s">
        <v>57</v>
      </c>
      <c r="H18" s="199">
        <v>42874</v>
      </c>
      <c r="I18" s="199">
        <v>42866</v>
      </c>
      <c r="J18" s="199">
        <v>42873</v>
      </c>
      <c r="K18" s="199">
        <v>42873</v>
      </c>
      <c r="L18" s="200">
        <v>42894</v>
      </c>
      <c r="M18" s="200">
        <v>42978</v>
      </c>
      <c r="N18" s="200">
        <v>43006</v>
      </c>
      <c r="O18" s="200">
        <v>43006</v>
      </c>
      <c r="P18" s="200" t="s">
        <v>144</v>
      </c>
      <c r="Q18" s="200" t="s">
        <v>144</v>
      </c>
      <c r="R18" s="200" t="s">
        <v>144</v>
      </c>
      <c r="S18" s="200" t="s">
        <v>144</v>
      </c>
      <c r="T18" s="200" t="s">
        <v>144</v>
      </c>
      <c r="U18" s="200" t="s">
        <v>144</v>
      </c>
      <c r="V18" s="200" t="s">
        <v>144</v>
      </c>
      <c r="W18" s="200" t="s">
        <v>144</v>
      </c>
      <c r="X18" s="200" t="s">
        <v>144</v>
      </c>
      <c r="Y18" s="200" t="s">
        <v>144</v>
      </c>
      <c r="Z18" s="200">
        <v>42902</v>
      </c>
      <c r="AA18" s="200">
        <v>42968</v>
      </c>
      <c r="AB18" s="200">
        <f>+N18</f>
        <v>43006</v>
      </c>
      <c r="AC18" s="200">
        <f>+O18</f>
        <v>43006</v>
      </c>
      <c r="AD18" s="200">
        <v>42916</v>
      </c>
      <c r="AE18" s="200">
        <v>43007</v>
      </c>
      <c r="AF18" s="200">
        <v>43028</v>
      </c>
      <c r="AG18" s="200">
        <v>43028</v>
      </c>
      <c r="AH18" s="200">
        <v>43098</v>
      </c>
      <c r="AI18" s="200">
        <v>43098</v>
      </c>
      <c r="AJ18" s="211" t="s">
        <v>228</v>
      </c>
      <c r="AK18" s="217">
        <v>6000000</v>
      </c>
      <c r="AL18" s="224">
        <f>AK18/18.1979</f>
        <v>329708.37294413091</v>
      </c>
      <c r="AM18" s="212">
        <v>0</v>
      </c>
      <c r="AN18" s="212">
        <v>0</v>
      </c>
      <c r="AO18" s="212">
        <v>6000000</v>
      </c>
      <c r="AP18" s="212">
        <f>AO18/18.1979</f>
        <v>329708.37294413091</v>
      </c>
      <c r="AQ18" s="306" t="s">
        <v>293</v>
      </c>
      <c r="AR18" s="290"/>
      <c r="AS18" s="291"/>
      <c r="AT18" s="160"/>
      <c r="AU18" s="160"/>
      <c r="AV18" s="160"/>
      <c r="AW18" s="160"/>
      <c r="AX18" s="160"/>
      <c r="AY18" s="160"/>
      <c r="AZ18" s="160"/>
      <c r="BA18" s="160"/>
      <c r="BB18" s="160"/>
      <c r="BC18" s="160"/>
    </row>
    <row r="19" spans="1:55" s="302" customFormat="1" ht="83.25" customHeight="1" x14ac:dyDescent="0.25">
      <c r="A19" s="218" t="s">
        <v>175</v>
      </c>
      <c r="B19" s="218" t="s">
        <v>298</v>
      </c>
      <c r="C19" s="207">
        <f>D19*17.9671</f>
        <v>12576969.999999998</v>
      </c>
      <c r="D19" s="208">
        <v>700000</v>
      </c>
      <c r="E19" s="209" t="s">
        <v>115</v>
      </c>
      <c r="F19" s="210" t="s">
        <v>53</v>
      </c>
      <c r="G19" s="206"/>
      <c r="H19" s="199">
        <v>43558</v>
      </c>
      <c r="I19" s="199"/>
      <c r="J19" s="200">
        <v>43565</v>
      </c>
      <c r="K19" s="200"/>
      <c r="L19" s="200">
        <v>43588</v>
      </c>
      <c r="M19" s="200"/>
      <c r="N19" s="200">
        <v>43595</v>
      </c>
      <c r="O19" s="200"/>
      <c r="P19" s="200">
        <v>43599</v>
      </c>
      <c r="Q19" s="200"/>
      <c r="R19" s="200">
        <v>43627</v>
      </c>
      <c r="S19" s="200"/>
      <c r="T19" s="200">
        <v>43634</v>
      </c>
      <c r="U19" s="200"/>
      <c r="V19" s="200">
        <v>43641</v>
      </c>
      <c r="W19" s="200"/>
      <c r="X19" s="200">
        <v>43642</v>
      </c>
      <c r="Y19" s="200"/>
      <c r="Z19" s="200">
        <v>43648</v>
      </c>
      <c r="AA19" s="200"/>
      <c r="AB19" s="200">
        <v>43655</v>
      </c>
      <c r="AC19" s="200"/>
      <c r="AD19" s="200">
        <v>43655</v>
      </c>
      <c r="AE19" s="200"/>
      <c r="AF19" s="200">
        <v>43662</v>
      </c>
      <c r="AG19" s="200"/>
      <c r="AH19" s="200">
        <v>44074</v>
      </c>
      <c r="AI19" s="200"/>
      <c r="AJ19" s="216"/>
      <c r="AK19" s="217"/>
      <c r="AL19" s="217"/>
      <c r="AM19" s="212"/>
      <c r="AN19" s="212"/>
      <c r="AO19" s="212"/>
      <c r="AP19" s="212"/>
      <c r="AQ19" s="219"/>
      <c r="AR19" s="250"/>
      <c r="AS19" s="250"/>
      <c r="AT19" s="250"/>
      <c r="AU19" s="250"/>
      <c r="AV19" s="250"/>
      <c r="AW19" s="250"/>
      <c r="AX19" s="250"/>
      <c r="AY19" s="250"/>
      <c r="AZ19" s="250"/>
      <c r="BA19" s="250"/>
      <c r="BB19" s="250"/>
      <c r="BC19" s="250"/>
    </row>
    <row r="20" spans="1:55" s="161" customFormat="1" ht="221.25" customHeight="1" x14ac:dyDescent="0.35">
      <c r="A20" s="214" t="s">
        <v>179</v>
      </c>
      <c r="B20" s="205" t="s">
        <v>180</v>
      </c>
      <c r="C20" s="207">
        <f t="shared" si="0"/>
        <v>1437367.9999999998</v>
      </c>
      <c r="D20" s="215">
        <v>80000</v>
      </c>
      <c r="E20" s="209" t="s">
        <v>115</v>
      </c>
      <c r="F20" s="210" t="s">
        <v>57</v>
      </c>
      <c r="G20" s="206" t="s">
        <v>57</v>
      </c>
      <c r="H20" s="199">
        <v>42870</v>
      </c>
      <c r="I20" s="199">
        <v>42878</v>
      </c>
      <c r="J20" s="199">
        <v>42885</v>
      </c>
      <c r="K20" s="199">
        <v>42885</v>
      </c>
      <c r="L20" s="200">
        <v>42887</v>
      </c>
      <c r="M20" s="200">
        <v>42919</v>
      </c>
      <c r="N20" s="200">
        <v>42963</v>
      </c>
      <c r="O20" s="200">
        <v>42963</v>
      </c>
      <c r="P20" s="200" t="s">
        <v>144</v>
      </c>
      <c r="Q20" s="200" t="s">
        <v>144</v>
      </c>
      <c r="R20" s="200" t="s">
        <v>144</v>
      </c>
      <c r="S20" s="200" t="s">
        <v>144</v>
      </c>
      <c r="T20" s="200" t="s">
        <v>144</v>
      </c>
      <c r="U20" s="200" t="s">
        <v>144</v>
      </c>
      <c r="V20" s="200" t="s">
        <v>144</v>
      </c>
      <c r="W20" s="200" t="s">
        <v>144</v>
      </c>
      <c r="X20" s="200" t="s">
        <v>144</v>
      </c>
      <c r="Y20" s="200" t="s">
        <v>144</v>
      </c>
      <c r="Z20" s="200">
        <v>42912</v>
      </c>
      <c r="AA20" s="200">
        <v>42941</v>
      </c>
      <c r="AB20" s="200">
        <v>42963</v>
      </c>
      <c r="AC20" s="200">
        <v>42963</v>
      </c>
      <c r="AD20" s="200">
        <v>42916</v>
      </c>
      <c r="AE20" s="200">
        <v>42963</v>
      </c>
      <c r="AF20" s="200">
        <v>43013</v>
      </c>
      <c r="AG20" s="200">
        <v>43013</v>
      </c>
      <c r="AH20" s="200">
        <v>43098</v>
      </c>
      <c r="AI20" s="200">
        <v>43100</v>
      </c>
      <c r="AJ20" s="200" t="s">
        <v>230</v>
      </c>
      <c r="AK20" s="217">
        <v>1600000</v>
      </c>
      <c r="AL20" s="224">
        <f>AK20/17.8483</f>
        <v>89644.391902870309</v>
      </c>
      <c r="AM20" s="212">
        <v>0</v>
      </c>
      <c r="AN20" s="212">
        <v>0</v>
      </c>
      <c r="AO20" s="212">
        <v>1600000</v>
      </c>
      <c r="AP20" s="212">
        <f>AO20/17.8483</f>
        <v>89644.391902870309</v>
      </c>
      <c r="AQ20" s="306" t="s">
        <v>293</v>
      </c>
      <c r="AR20" s="290"/>
      <c r="AS20" s="160"/>
      <c r="AT20" s="160"/>
      <c r="AU20" s="160"/>
      <c r="AV20" s="160"/>
      <c r="AW20" s="160"/>
      <c r="AX20" s="160"/>
      <c r="AY20" s="160"/>
      <c r="AZ20" s="160"/>
      <c r="BA20" s="160"/>
      <c r="BB20" s="160"/>
      <c r="BC20" s="160"/>
    </row>
    <row r="21" spans="1:55" s="161" customFormat="1" ht="88.5" x14ac:dyDescent="0.35">
      <c r="A21" s="214" t="s">
        <v>181</v>
      </c>
      <c r="B21" s="205" t="s">
        <v>182</v>
      </c>
      <c r="C21" s="207">
        <f t="shared" si="0"/>
        <v>3054406.9999999995</v>
      </c>
      <c r="D21" s="215">
        <v>170000</v>
      </c>
      <c r="E21" s="220" t="s">
        <v>115</v>
      </c>
      <c r="F21" s="221" t="s">
        <v>57</v>
      </c>
      <c r="G21" s="206" t="s">
        <v>57</v>
      </c>
      <c r="H21" s="222">
        <v>42870</v>
      </c>
      <c r="I21" s="199">
        <v>42866</v>
      </c>
      <c r="J21" s="199">
        <v>42873</v>
      </c>
      <c r="K21" s="199">
        <v>42873</v>
      </c>
      <c r="L21" s="201">
        <v>42891</v>
      </c>
      <c r="M21" s="200">
        <v>42982</v>
      </c>
      <c r="N21" s="201">
        <v>42997</v>
      </c>
      <c r="O21" s="201">
        <v>42997</v>
      </c>
      <c r="P21" s="201" t="s">
        <v>144</v>
      </c>
      <c r="Q21" s="201" t="s">
        <v>144</v>
      </c>
      <c r="R21" s="201" t="s">
        <v>144</v>
      </c>
      <c r="S21" s="201" t="s">
        <v>144</v>
      </c>
      <c r="T21" s="201" t="s">
        <v>144</v>
      </c>
      <c r="U21" s="201" t="s">
        <v>144</v>
      </c>
      <c r="V21" s="201" t="s">
        <v>144</v>
      </c>
      <c r="W21" s="201" t="s">
        <v>144</v>
      </c>
      <c r="X21" s="201" t="s">
        <v>144</v>
      </c>
      <c r="Y21" s="201" t="s">
        <v>144</v>
      </c>
      <c r="Z21" s="201">
        <v>42911</v>
      </c>
      <c r="AA21" s="201">
        <v>42970</v>
      </c>
      <c r="AB21" s="200">
        <v>43028</v>
      </c>
      <c r="AC21" s="200">
        <v>43028</v>
      </c>
      <c r="AD21" s="201">
        <v>42916</v>
      </c>
      <c r="AE21" s="200">
        <v>42997</v>
      </c>
      <c r="AF21" s="200">
        <v>43028</v>
      </c>
      <c r="AG21" s="200">
        <v>43028</v>
      </c>
      <c r="AH21" s="201">
        <v>43098</v>
      </c>
      <c r="AI21" s="201">
        <v>43100</v>
      </c>
      <c r="AJ21" s="200" t="s">
        <v>229</v>
      </c>
      <c r="AK21" s="217">
        <v>2650000</v>
      </c>
      <c r="AL21" s="224">
        <f>AK21/17.761</f>
        <v>149203.31062440178</v>
      </c>
      <c r="AM21" s="224">
        <v>0</v>
      </c>
      <c r="AN21" s="224">
        <v>0</v>
      </c>
      <c r="AO21" s="224">
        <v>2650000</v>
      </c>
      <c r="AP21" s="212">
        <f>AO21/17.761</f>
        <v>149203.31062440178</v>
      </c>
      <c r="AQ21" s="306" t="s">
        <v>293</v>
      </c>
      <c r="AR21" s="290"/>
      <c r="AS21" s="291"/>
      <c r="AT21" s="160"/>
      <c r="AU21" s="160"/>
      <c r="AV21" s="160"/>
      <c r="AW21" s="160"/>
      <c r="AX21" s="160"/>
      <c r="AY21" s="160"/>
      <c r="AZ21" s="160"/>
      <c r="BA21" s="160"/>
      <c r="BB21" s="160"/>
      <c r="BC21" s="160"/>
    </row>
    <row r="22" spans="1:55" s="161" customFormat="1" ht="279.75" customHeight="1" x14ac:dyDescent="0.35">
      <c r="A22" s="214" t="s">
        <v>183</v>
      </c>
      <c r="B22" s="218" t="s">
        <v>184</v>
      </c>
      <c r="C22" s="207">
        <f t="shared" si="0"/>
        <v>1437367.9999999998</v>
      </c>
      <c r="D22" s="215">
        <v>80000</v>
      </c>
      <c r="E22" s="209" t="s">
        <v>115</v>
      </c>
      <c r="F22" s="210" t="s">
        <v>57</v>
      </c>
      <c r="G22" s="206" t="s">
        <v>57</v>
      </c>
      <c r="H22" s="199">
        <v>42870</v>
      </c>
      <c r="I22" s="199">
        <v>42857</v>
      </c>
      <c r="J22" s="199">
        <v>42871</v>
      </c>
      <c r="K22" s="199">
        <v>42871</v>
      </c>
      <c r="L22" s="200">
        <v>42891</v>
      </c>
      <c r="M22" s="200">
        <v>42977</v>
      </c>
      <c r="N22" s="200">
        <v>43012</v>
      </c>
      <c r="O22" s="200">
        <v>43012</v>
      </c>
      <c r="P22" s="200" t="s">
        <v>144</v>
      </c>
      <c r="Q22" s="200" t="s">
        <v>144</v>
      </c>
      <c r="R22" s="200" t="s">
        <v>144</v>
      </c>
      <c r="S22" s="200" t="s">
        <v>144</v>
      </c>
      <c r="T22" s="200" t="s">
        <v>144</v>
      </c>
      <c r="U22" s="200" t="s">
        <v>144</v>
      </c>
      <c r="V22" s="200" t="s">
        <v>144</v>
      </c>
      <c r="W22" s="200" t="s">
        <v>144</v>
      </c>
      <c r="X22" s="200" t="s">
        <v>144</v>
      </c>
      <c r="Y22" s="200" t="s">
        <v>144</v>
      </c>
      <c r="Z22" s="200">
        <v>42912</v>
      </c>
      <c r="AA22" s="200">
        <v>42962</v>
      </c>
      <c r="AB22" s="200">
        <v>43012</v>
      </c>
      <c r="AC22" s="200">
        <v>43012</v>
      </c>
      <c r="AD22" s="200">
        <v>42916</v>
      </c>
      <c r="AE22" s="200">
        <v>43013</v>
      </c>
      <c r="AF22" s="200">
        <v>43027</v>
      </c>
      <c r="AG22" s="200">
        <v>43027</v>
      </c>
      <c r="AH22" s="200">
        <v>43098</v>
      </c>
      <c r="AI22" s="200">
        <v>43097</v>
      </c>
      <c r="AJ22" s="216" t="s">
        <v>227</v>
      </c>
      <c r="AK22" s="217">
        <v>1650000</v>
      </c>
      <c r="AL22" s="224">
        <f>AK22/18.2282</f>
        <v>90519.085812093341</v>
      </c>
      <c r="AM22" s="212">
        <v>0</v>
      </c>
      <c r="AN22" s="212">
        <v>0</v>
      </c>
      <c r="AO22" s="212">
        <v>1650000</v>
      </c>
      <c r="AP22" s="212">
        <f>AO22/18.2282</f>
        <v>90519.085812093341</v>
      </c>
      <c r="AQ22" s="306" t="s">
        <v>293</v>
      </c>
      <c r="AR22" s="290"/>
      <c r="AS22" s="291"/>
      <c r="AT22" s="160"/>
      <c r="AU22" s="160"/>
      <c r="AV22" s="160"/>
      <c r="AW22" s="160"/>
      <c r="AX22" s="160"/>
      <c r="AY22" s="160"/>
      <c r="AZ22" s="160"/>
      <c r="BA22" s="160"/>
      <c r="BB22" s="160"/>
      <c r="BC22" s="160"/>
    </row>
    <row r="23" spans="1:55" s="161" customFormat="1" ht="85.5" customHeight="1" x14ac:dyDescent="0.25">
      <c r="A23" s="238" t="s">
        <v>244</v>
      </c>
      <c r="B23" s="239" t="s">
        <v>245</v>
      </c>
      <c r="C23" s="240">
        <v>6000000</v>
      </c>
      <c r="D23" s="260">
        <f>C23/17.7324</f>
        <v>338363.67327603709</v>
      </c>
      <c r="E23" s="241" t="s">
        <v>115</v>
      </c>
      <c r="F23" s="242" t="s">
        <v>63</v>
      </c>
      <c r="G23" s="243"/>
      <c r="H23" s="244" t="s">
        <v>144</v>
      </c>
      <c r="I23" s="244"/>
      <c r="J23" s="245" t="s">
        <v>144</v>
      </c>
      <c r="K23" s="245"/>
      <c r="L23" s="245" t="s">
        <v>144</v>
      </c>
      <c r="M23" s="245"/>
      <c r="N23" s="245" t="s">
        <v>144</v>
      </c>
      <c r="O23" s="245"/>
      <c r="P23" s="245" t="s">
        <v>144</v>
      </c>
      <c r="Q23" s="245"/>
      <c r="R23" s="245" t="s">
        <v>144</v>
      </c>
      <c r="S23" s="245"/>
      <c r="T23" s="245" t="s">
        <v>144</v>
      </c>
      <c r="U23" s="245"/>
      <c r="V23" s="245" t="s">
        <v>144</v>
      </c>
      <c r="W23" s="245"/>
      <c r="X23" s="245" t="s">
        <v>144</v>
      </c>
      <c r="Y23" s="245"/>
      <c r="Z23" s="245">
        <v>42975</v>
      </c>
      <c r="AA23" s="245"/>
      <c r="AB23" s="245">
        <v>42982</v>
      </c>
      <c r="AC23" s="245"/>
      <c r="AD23" s="245">
        <v>42982</v>
      </c>
      <c r="AE23" s="245"/>
      <c r="AF23" s="245">
        <v>42989</v>
      </c>
      <c r="AG23" s="245"/>
      <c r="AH23" s="245">
        <v>43098</v>
      </c>
      <c r="AI23" s="245"/>
      <c r="AJ23" s="246"/>
      <c r="AK23" s="247"/>
      <c r="AL23" s="248"/>
      <c r="AM23" s="248"/>
      <c r="AN23" s="248"/>
      <c r="AO23" s="248"/>
      <c r="AP23" s="248"/>
      <c r="AQ23" s="261" t="s">
        <v>246</v>
      </c>
      <c r="AR23" s="250"/>
      <c r="AS23" s="160"/>
      <c r="AT23" s="160"/>
      <c r="AU23" s="160"/>
      <c r="AV23" s="160"/>
      <c r="AW23" s="160"/>
      <c r="AX23" s="160"/>
      <c r="AY23" s="160"/>
      <c r="AZ23" s="160"/>
      <c r="BA23" s="160"/>
      <c r="BB23" s="160"/>
      <c r="BC23" s="160"/>
    </row>
    <row r="24" spans="1:55" s="302" customFormat="1" ht="136.5" x14ac:dyDescent="0.25">
      <c r="A24" s="214" t="s">
        <v>282</v>
      </c>
      <c r="B24" s="218" t="s">
        <v>276</v>
      </c>
      <c r="C24" s="207">
        <v>6000000</v>
      </c>
      <c r="D24" s="215">
        <f>C24/18.536</f>
        <v>323694.43245576177</v>
      </c>
      <c r="E24" s="209" t="s">
        <v>115</v>
      </c>
      <c r="F24" s="210" t="s">
        <v>63</v>
      </c>
      <c r="G24" s="206" t="s">
        <v>63</v>
      </c>
      <c r="H24" s="199" t="s">
        <v>144</v>
      </c>
      <c r="I24" s="199" t="s">
        <v>144</v>
      </c>
      <c r="J24" s="199" t="s">
        <v>144</v>
      </c>
      <c r="K24" s="199" t="s">
        <v>144</v>
      </c>
      <c r="L24" s="199" t="s">
        <v>144</v>
      </c>
      <c r="M24" s="199" t="s">
        <v>144</v>
      </c>
      <c r="N24" s="199" t="s">
        <v>144</v>
      </c>
      <c r="O24" s="199" t="s">
        <v>144</v>
      </c>
      <c r="P24" s="199" t="s">
        <v>144</v>
      </c>
      <c r="Q24" s="200" t="s">
        <v>144</v>
      </c>
      <c r="R24" s="199" t="s">
        <v>144</v>
      </c>
      <c r="S24" s="200" t="s">
        <v>144</v>
      </c>
      <c r="T24" s="199" t="s">
        <v>144</v>
      </c>
      <c r="U24" s="200" t="s">
        <v>144</v>
      </c>
      <c r="V24" s="199" t="s">
        <v>144</v>
      </c>
      <c r="W24" s="200" t="s">
        <v>144</v>
      </c>
      <c r="X24" s="199" t="s">
        <v>144</v>
      </c>
      <c r="Y24" s="200" t="s">
        <v>144</v>
      </c>
      <c r="Z24" s="199">
        <v>43213</v>
      </c>
      <c r="AA24" s="200">
        <v>43206</v>
      </c>
      <c r="AB24" s="199">
        <v>43220</v>
      </c>
      <c r="AC24" s="200">
        <v>43224</v>
      </c>
      <c r="AD24" s="200">
        <v>43220</v>
      </c>
      <c r="AE24" s="200">
        <v>43228</v>
      </c>
      <c r="AF24" s="200">
        <v>43228</v>
      </c>
      <c r="AG24" s="200">
        <v>43243</v>
      </c>
      <c r="AH24" s="200">
        <v>43465</v>
      </c>
      <c r="AI24" s="200"/>
      <c r="AJ24" s="320" t="s">
        <v>314</v>
      </c>
      <c r="AK24" s="217">
        <v>6000000</v>
      </c>
      <c r="AL24" s="224">
        <f>AK24/19.4232</f>
        <v>308908.93364636105</v>
      </c>
      <c r="AM24" s="212"/>
      <c r="AN24" s="212"/>
      <c r="AO24" s="212"/>
      <c r="AP24" s="212"/>
      <c r="AQ24" s="307" t="s">
        <v>294</v>
      </c>
      <c r="AR24" s="250"/>
      <c r="AS24" s="250"/>
      <c r="AT24" s="250"/>
      <c r="AU24" s="250"/>
      <c r="AV24" s="250"/>
      <c r="AW24" s="250"/>
      <c r="AX24" s="250"/>
      <c r="AY24" s="250"/>
      <c r="AZ24" s="250"/>
      <c r="BA24" s="250"/>
      <c r="BB24" s="250"/>
      <c r="BC24" s="250"/>
    </row>
    <row r="25" spans="1:55" s="302" customFormat="1" ht="245.25" customHeight="1" x14ac:dyDescent="0.25">
      <c r="A25" s="214" t="s">
        <v>277</v>
      </c>
      <c r="B25" s="218" t="s">
        <v>307</v>
      </c>
      <c r="C25" s="207">
        <v>4000000</v>
      </c>
      <c r="D25" s="215">
        <f t="shared" ref="D25:D26" si="1">C25/18.536</f>
        <v>215796.28830384117</v>
      </c>
      <c r="E25" s="209" t="s">
        <v>115</v>
      </c>
      <c r="F25" s="210" t="s">
        <v>57</v>
      </c>
      <c r="G25" s="206" t="s">
        <v>57</v>
      </c>
      <c r="H25" s="199">
        <v>43234</v>
      </c>
      <c r="I25" s="199">
        <v>43242</v>
      </c>
      <c r="J25" s="199">
        <v>43241</v>
      </c>
      <c r="K25" s="199">
        <v>43255</v>
      </c>
      <c r="L25" s="199">
        <v>43255</v>
      </c>
      <c r="M25" s="200"/>
      <c r="N25" s="199">
        <v>43262</v>
      </c>
      <c r="O25" s="200"/>
      <c r="P25" s="199" t="s">
        <v>144</v>
      </c>
      <c r="Q25" s="200" t="s">
        <v>144</v>
      </c>
      <c r="R25" s="199" t="s">
        <v>144</v>
      </c>
      <c r="S25" s="200" t="s">
        <v>144</v>
      </c>
      <c r="T25" s="199" t="s">
        <v>144</v>
      </c>
      <c r="U25" s="200" t="s">
        <v>144</v>
      </c>
      <c r="V25" s="199" t="s">
        <v>144</v>
      </c>
      <c r="W25" s="200" t="s">
        <v>144</v>
      </c>
      <c r="X25" s="199" t="s">
        <v>144</v>
      </c>
      <c r="Y25" s="200" t="s">
        <v>144</v>
      </c>
      <c r="Z25" s="199">
        <v>43276</v>
      </c>
      <c r="AA25" s="200"/>
      <c r="AB25" s="199">
        <v>43283</v>
      </c>
      <c r="AC25" s="200"/>
      <c r="AD25" s="200">
        <v>43283</v>
      </c>
      <c r="AE25" s="200"/>
      <c r="AF25" s="200">
        <v>43290</v>
      </c>
      <c r="AG25" s="200"/>
      <c r="AH25" s="200">
        <v>43465</v>
      </c>
      <c r="AI25" s="200"/>
      <c r="AJ25" s="200"/>
      <c r="AK25" s="217"/>
      <c r="AL25" s="224"/>
      <c r="AM25" s="212"/>
      <c r="AN25" s="212"/>
      <c r="AO25" s="212"/>
      <c r="AP25" s="212"/>
      <c r="AQ25" s="219"/>
      <c r="AR25" s="250"/>
      <c r="AS25" s="250"/>
      <c r="AT25" s="250"/>
      <c r="AU25" s="250"/>
      <c r="AV25" s="250"/>
      <c r="AW25" s="250"/>
      <c r="AX25" s="250"/>
      <c r="AY25" s="250"/>
      <c r="AZ25" s="250"/>
      <c r="BA25" s="250"/>
      <c r="BB25" s="250"/>
      <c r="BC25" s="250"/>
    </row>
    <row r="26" spans="1:55" s="302" customFormat="1" ht="48.75" x14ac:dyDescent="0.25">
      <c r="A26" s="214" t="s">
        <v>278</v>
      </c>
      <c r="B26" s="218" t="s">
        <v>279</v>
      </c>
      <c r="C26" s="207">
        <v>3000000</v>
      </c>
      <c r="D26" s="215">
        <f t="shared" si="1"/>
        <v>161847.21622788088</v>
      </c>
      <c r="E26" s="209" t="s">
        <v>115</v>
      </c>
      <c r="F26" s="210" t="s">
        <v>57</v>
      </c>
      <c r="G26" s="206"/>
      <c r="H26" s="199">
        <v>43171</v>
      </c>
      <c r="I26" s="199"/>
      <c r="J26" s="199">
        <v>43179</v>
      </c>
      <c r="K26" s="199"/>
      <c r="L26" s="199">
        <v>43192</v>
      </c>
      <c r="M26" s="200"/>
      <c r="N26" s="199">
        <v>43199</v>
      </c>
      <c r="O26" s="200"/>
      <c r="P26" s="199" t="s">
        <v>144</v>
      </c>
      <c r="Q26" s="200" t="s">
        <v>144</v>
      </c>
      <c r="R26" s="199" t="s">
        <v>144</v>
      </c>
      <c r="S26" s="200" t="s">
        <v>144</v>
      </c>
      <c r="T26" s="199" t="s">
        <v>144</v>
      </c>
      <c r="U26" s="200" t="s">
        <v>144</v>
      </c>
      <c r="V26" s="199" t="s">
        <v>144</v>
      </c>
      <c r="W26" s="200" t="s">
        <v>144</v>
      </c>
      <c r="X26" s="199" t="s">
        <v>144</v>
      </c>
      <c r="Y26" s="200" t="s">
        <v>144</v>
      </c>
      <c r="Z26" s="199">
        <v>43213</v>
      </c>
      <c r="AA26" s="200"/>
      <c r="AB26" s="199">
        <v>43220</v>
      </c>
      <c r="AC26" s="200"/>
      <c r="AD26" s="200">
        <v>43220</v>
      </c>
      <c r="AE26" s="200"/>
      <c r="AF26" s="200">
        <v>43228</v>
      </c>
      <c r="AG26" s="200"/>
      <c r="AH26" s="200">
        <v>43465</v>
      </c>
      <c r="AI26" s="200"/>
      <c r="AJ26" s="200"/>
      <c r="AK26" s="217"/>
      <c r="AL26" s="224"/>
      <c r="AM26" s="212"/>
      <c r="AN26" s="212"/>
      <c r="AO26" s="212"/>
      <c r="AP26" s="212"/>
      <c r="AQ26" s="219"/>
      <c r="AR26" s="250"/>
      <c r="AS26" s="250"/>
      <c r="AT26" s="250"/>
      <c r="AU26" s="250"/>
      <c r="AV26" s="250"/>
      <c r="AW26" s="250"/>
      <c r="AX26" s="250"/>
      <c r="AY26" s="250"/>
      <c r="AZ26" s="250"/>
      <c r="BA26" s="250"/>
      <c r="BB26" s="250"/>
      <c r="BC26" s="250"/>
    </row>
    <row r="27" spans="1:55" s="302" customFormat="1" ht="370.5" x14ac:dyDescent="0.25">
      <c r="A27" s="214" t="s">
        <v>312</v>
      </c>
      <c r="B27" s="218" t="s">
        <v>313</v>
      </c>
      <c r="C27" s="207">
        <v>1600000</v>
      </c>
      <c r="D27" s="215">
        <f>C27/19.053</f>
        <v>83976.276701831724</v>
      </c>
      <c r="E27" s="209" t="s">
        <v>115</v>
      </c>
      <c r="F27" s="210" t="s">
        <v>57</v>
      </c>
      <c r="G27" s="206" t="s">
        <v>57</v>
      </c>
      <c r="H27" s="199">
        <v>43262</v>
      </c>
      <c r="I27" s="199">
        <v>43242</v>
      </c>
      <c r="J27" s="199">
        <v>43269</v>
      </c>
      <c r="K27" s="199">
        <v>43252</v>
      </c>
      <c r="L27" s="199">
        <v>43283</v>
      </c>
      <c r="M27" s="200"/>
      <c r="N27" s="199">
        <v>43290</v>
      </c>
      <c r="O27" s="200"/>
      <c r="P27" s="199" t="s">
        <v>144</v>
      </c>
      <c r="Q27" s="200" t="s">
        <v>144</v>
      </c>
      <c r="R27" s="199" t="s">
        <v>144</v>
      </c>
      <c r="S27" s="200" t="s">
        <v>144</v>
      </c>
      <c r="T27" s="199" t="s">
        <v>144</v>
      </c>
      <c r="U27" s="200" t="s">
        <v>144</v>
      </c>
      <c r="V27" s="200" t="s">
        <v>144</v>
      </c>
      <c r="W27" s="200" t="s">
        <v>144</v>
      </c>
      <c r="X27" s="199" t="s">
        <v>144</v>
      </c>
      <c r="Y27" s="200" t="s">
        <v>144</v>
      </c>
      <c r="Z27" s="199">
        <v>43304</v>
      </c>
      <c r="AA27" s="200"/>
      <c r="AB27" s="199">
        <v>43311</v>
      </c>
      <c r="AC27" s="200"/>
      <c r="AD27" s="200">
        <v>43311</v>
      </c>
      <c r="AE27" s="200"/>
      <c r="AF27" s="200">
        <v>43465</v>
      </c>
      <c r="AG27" s="200"/>
      <c r="AH27" s="200"/>
      <c r="AI27" s="200"/>
      <c r="AJ27" s="200"/>
      <c r="AK27" s="217"/>
      <c r="AL27" s="224"/>
      <c r="AM27" s="212"/>
      <c r="AN27" s="212"/>
      <c r="AO27" s="212"/>
      <c r="AP27" s="212"/>
      <c r="AQ27" s="219"/>
      <c r="AR27" s="250"/>
      <c r="AS27" s="250"/>
      <c r="AT27" s="250"/>
      <c r="AU27" s="250"/>
      <c r="AV27" s="250"/>
      <c r="AW27" s="250"/>
      <c r="AX27" s="250"/>
      <c r="AY27" s="250"/>
      <c r="AZ27" s="250"/>
      <c r="BA27" s="250"/>
      <c r="BB27" s="250"/>
      <c r="BC27" s="250"/>
    </row>
    <row r="28" spans="1:55" s="302" customFormat="1" ht="58.5" x14ac:dyDescent="0.25">
      <c r="A28" s="328" t="s">
        <v>322</v>
      </c>
      <c r="B28" s="218" t="s">
        <v>323</v>
      </c>
      <c r="C28" s="207">
        <f>D28*17.271</f>
        <v>24352110</v>
      </c>
      <c r="D28" s="215">
        <v>1410000</v>
      </c>
      <c r="E28" s="209" t="s">
        <v>114</v>
      </c>
      <c r="F28" s="210" t="s">
        <v>53</v>
      </c>
      <c r="G28" s="206" t="s">
        <v>53</v>
      </c>
      <c r="H28" s="199">
        <v>42167</v>
      </c>
      <c r="I28" s="199">
        <v>42167</v>
      </c>
      <c r="J28" s="199">
        <v>42179</v>
      </c>
      <c r="K28" s="199">
        <v>42179</v>
      </c>
      <c r="L28" s="199">
        <v>42305</v>
      </c>
      <c r="M28" s="200">
        <v>42305</v>
      </c>
      <c r="N28" s="199">
        <v>42320</v>
      </c>
      <c r="O28" s="199">
        <v>42320</v>
      </c>
      <c r="P28" s="199">
        <v>42320</v>
      </c>
      <c r="Q28" s="199">
        <v>42320</v>
      </c>
      <c r="R28" s="199">
        <v>42348</v>
      </c>
      <c r="S28" s="200">
        <v>42348</v>
      </c>
      <c r="T28" s="199">
        <v>42348</v>
      </c>
      <c r="U28" s="200">
        <v>42348</v>
      </c>
      <c r="V28" s="200">
        <v>42359</v>
      </c>
      <c r="W28" s="200">
        <v>42359</v>
      </c>
      <c r="X28" s="199">
        <v>42359</v>
      </c>
      <c r="Y28" s="199">
        <v>42359</v>
      </c>
      <c r="Z28" s="199">
        <v>42360</v>
      </c>
      <c r="AA28" s="200">
        <v>42360</v>
      </c>
      <c r="AB28" s="199">
        <v>42367</v>
      </c>
      <c r="AC28" s="200">
        <v>42367</v>
      </c>
      <c r="AD28" s="200">
        <v>42367</v>
      </c>
      <c r="AE28" s="200">
        <v>42367</v>
      </c>
      <c r="AF28" s="200">
        <v>42417</v>
      </c>
      <c r="AG28" s="200">
        <v>42417</v>
      </c>
      <c r="AH28" s="200">
        <v>43434</v>
      </c>
      <c r="AI28" s="200"/>
      <c r="AJ28" s="327" t="s">
        <v>227</v>
      </c>
      <c r="AK28" s="217">
        <v>21581939.199999999</v>
      </c>
      <c r="AL28" s="224">
        <f>AK28/17.271</f>
        <v>1249605.6510914247</v>
      </c>
      <c r="AM28" s="212">
        <v>26581939.199999999</v>
      </c>
      <c r="AN28" s="212">
        <f>AM28/17.271</f>
        <v>1539108.2855653986</v>
      </c>
      <c r="AO28" s="212">
        <v>19517579.800000001</v>
      </c>
      <c r="AP28" s="212">
        <f>AO28/17.271</f>
        <v>1130078.1541312025</v>
      </c>
      <c r="AQ28" s="307" t="s">
        <v>332</v>
      </c>
      <c r="AR28" s="250"/>
      <c r="AS28" s="250"/>
      <c r="AT28" s="250"/>
      <c r="AU28" s="250"/>
      <c r="AV28" s="250"/>
      <c r="AW28" s="250"/>
      <c r="AX28" s="250"/>
      <c r="AY28" s="250"/>
      <c r="AZ28" s="250"/>
      <c r="BA28" s="250"/>
      <c r="BB28" s="250"/>
      <c r="BC28" s="250"/>
    </row>
    <row r="29" spans="1:55" s="302" customFormat="1" ht="117" x14ac:dyDescent="0.25">
      <c r="A29" s="328" t="s">
        <v>325</v>
      </c>
      <c r="B29" s="218" t="s">
        <v>324</v>
      </c>
      <c r="C29" s="207">
        <f>D29*17.271</f>
        <v>34542000</v>
      </c>
      <c r="D29" s="215">
        <v>2000000</v>
      </c>
      <c r="E29" s="209" t="s">
        <v>114</v>
      </c>
      <c r="F29" s="210" t="s">
        <v>53</v>
      </c>
      <c r="G29" s="206" t="s">
        <v>53</v>
      </c>
      <c r="H29" s="199">
        <v>42167</v>
      </c>
      <c r="I29" s="199">
        <v>42167</v>
      </c>
      <c r="J29" s="199">
        <v>42179</v>
      </c>
      <c r="K29" s="199">
        <v>42179</v>
      </c>
      <c r="L29" s="199">
        <v>42305</v>
      </c>
      <c r="M29" s="199">
        <v>42305</v>
      </c>
      <c r="N29" s="199">
        <v>42320</v>
      </c>
      <c r="O29" s="199">
        <v>42320</v>
      </c>
      <c r="P29" s="199">
        <v>42320</v>
      </c>
      <c r="Q29" s="199">
        <v>42320</v>
      </c>
      <c r="R29" s="199">
        <v>42348</v>
      </c>
      <c r="S29" s="199">
        <v>42348</v>
      </c>
      <c r="T29" s="199">
        <v>42348</v>
      </c>
      <c r="U29" s="199">
        <v>42348</v>
      </c>
      <c r="V29" s="200">
        <v>42356</v>
      </c>
      <c r="W29" s="200">
        <v>42356</v>
      </c>
      <c r="X29" s="199">
        <v>42359</v>
      </c>
      <c r="Y29" s="199">
        <v>42359</v>
      </c>
      <c r="Z29" s="199">
        <v>42361</v>
      </c>
      <c r="AA29" s="199">
        <v>42361</v>
      </c>
      <c r="AB29" s="199">
        <v>42367</v>
      </c>
      <c r="AC29" s="199">
        <v>42367</v>
      </c>
      <c r="AD29" s="200">
        <v>42367</v>
      </c>
      <c r="AE29" s="200">
        <v>42367</v>
      </c>
      <c r="AF29" s="200">
        <v>42417</v>
      </c>
      <c r="AG29" s="200">
        <v>42417</v>
      </c>
      <c r="AH29" s="200">
        <v>43434</v>
      </c>
      <c r="AI29" s="200"/>
      <c r="AJ29" s="327" t="s">
        <v>326</v>
      </c>
      <c r="AK29" s="217">
        <v>29032265.399999999</v>
      </c>
      <c r="AL29" s="224">
        <f>AK29/17.271</f>
        <v>1680983.4636095187</v>
      </c>
      <c r="AM29" s="212">
        <v>33032265.399999999</v>
      </c>
      <c r="AN29" s="212">
        <f>AM29/17.271</f>
        <v>1912585.5711886976</v>
      </c>
      <c r="AO29" s="212">
        <v>26829817.329999998</v>
      </c>
      <c r="AP29" s="212">
        <f>AO29/17.271</f>
        <v>1553460.559898095</v>
      </c>
      <c r="AQ29" s="307" t="s">
        <v>331</v>
      </c>
      <c r="AR29" s="250"/>
      <c r="AS29" s="250"/>
      <c r="AT29" s="250"/>
      <c r="AU29" s="250"/>
      <c r="AV29" s="250"/>
      <c r="AW29" s="250"/>
      <c r="AX29" s="250"/>
      <c r="AY29" s="250"/>
      <c r="AZ29" s="250"/>
      <c r="BA29" s="250"/>
      <c r="BB29" s="250"/>
      <c r="BC29" s="250"/>
    </row>
    <row r="30" spans="1:55" s="302" customFormat="1" ht="78" x14ac:dyDescent="0.25">
      <c r="A30" s="328" t="s">
        <v>328</v>
      </c>
      <c r="B30" s="218" t="s">
        <v>327</v>
      </c>
      <c r="C30" s="207">
        <f>D30*20.3305</f>
        <v>6099129.6694999998</v>
      </c>
      <c r="D30" s="215">
        <v>299999</v>
      </c>
      <c r="E30" s="209" t="s">
        <v>115</v>
      </c>
      <c r="F30" s="210" t="s">
        <v>57</v>
      </c>
      <c r="G30" s="206" t="s">
        <v>57</v>
      </c>
      <c r="H30" s="199">
        <v>42626</v>
      </c>
      <c r="I30" s="199">
        <v>42626</v>
      </c>
      <c r="J30" s="199">
        <v>42635</v>
      </c>
      <c r="K30" s="199">
        <v>42635</v>
      </c>
      <c r="L30" s="199" t="s">
        <v>144</v>
      </c>
      <c r="M30" s="199" t="s">
        <v>144</v>
      </c>
      <c r="N30" s="199" t="s">
        <v>144</v>
      </c>
      <c r="O30" s="199" t="s">
        <v>144</v>
      </c>
      <c r="P30" s="199" t="s">
        <v>144</v>
      </c>
      <c r="Q30" s="200" t="s">
        <v>144</v>
      </c>
      <c r="R30" s="199" t="s">
        <v>144</v>
      </c>
      <c r="S30" s="200" t="s">
        <v>144</v>
      </c>
      <c r="T30" s="199" t="s">
        <v>144</v>
      </c>
      <c r="U30" s="200" t="s">
        <v>144</v>
      </c>
      <c r="V30" s="200" t="s">
        <v>144</v>
      </c>
      <c r="W30" s="200" t="s">
        <v>144</v>
      </c>
      <c r="X30" s="199" t="s">
        <v>144</v>
      </c>
      <c r="Y30" s="200" t="s">
        <v>144</v>
      </c>
      <c r="Z30" s="199">
        <v>42689</v>
      </c>
      <c r="AA30" s="199">
        <v>42689</v>
      </c>
      <c r="AB30" s="199">
        <v>42706</v>
      </c>
      <c r="AC30" s="199">
        <v>42706</v>
      </c>
      <c r="AD30" s="200">
        <v>42717</v>
      </c>
      <c r="AE30" s="200">
        <v>42717</v>
      </c>
      <c r="AF30" s="200">
        <v>42724</v>
      </c>
      <c r="AG30" s="200">
        <v>42724</v>
      </c>
      <c r="AH30" s="200">
        <v>43447</v>
      </c>
      <c r="AI30" s="200"/>
      <c r="AJ30" s="320" t="s">
        <v>329</v>
      </c>
      <c r="AK30" s="217">
        <v>5400000</v>
      </c>
      <c r="AL30" s="224">
        <f>AK30/20.3305</f>
        <v>265610.781830255</v>
      </c>
      <c r="AM30" s="212">
        <v>6480000</v>
      </c>
      <c r="AN30" s="212">
        <f>AM30/20.3305</f>
        <v>318732.93819630606</v>
      </c>
      <c r="AO30" s="212">
        <v>4860000</v>
      </c>
      <c r="AP30" s="212">
        <f>AO30/20.3305</f>
        <v>239049.70364722953</v>
      </c>
      <c r="AQ30" s="307" t="s">
        <v>330</v>
      </c>
      <c r="AR30" s="250"/>
      <c r="AS30" s="250"/>
      <c r="AT30" s="250"/>
      <c r="AU30" s="250"/>
      <c r="AV30" s="250"/>
      <c r="AW30" s="250"/>
      <c r="AX30" s="250"/>
      <c r="AY30" s="250"/>
      <c r="AZ30" s="250"/>
      <c r="BA30" s="250"/>
      <c r="BB30" s="250"/>
      <c r="BC30" s="250"/>
    </row>
    <row r="31" spans="1:55" s="302" customFormat="1" ht="132.75" customHeight="1" x14ac:dyDescent="0.25">
      <c r="A31" s="328" t="s">
        <v>334</v>
      </c>
      <c r="B31" s="218" t="s">
        <v>333</v>
      </c>
      <c r="C31" s="207">
        <f>D31*17.276</f>
        <v>15548400</v>
      </c>
      <c r="D31" s="215">
        <v>900000</v>
      </c>
      <c r="E31" s="209" t="s">
        <v>114</v>
      </c>
      <c r="F31" s="210" t="s">
        <v>53</v>
      </c>
      <c r="G31" s="206" t="s">
        <v>53</v>
      </c>
      <c r="H31" s="199">
        <v>42167</v>
      </c>
      <c r="I31" s="199">
        <v>42167</v>
      </c>
      <c r="J31" s="199">
        <v>42179</v>
      </c>
      <c r="K31" s="199">
        <v>42179</v>
      </c>
      <c r="L31" s="199">
        <v>42304</v>
      </c>
      <c r="M31" s="199">
        <v>42304</v>
      </c>
      <c r="N31" s="199">
        <v>42317</v>
      </c>
      <c r="O31" s="199">
        <v>42317</v>
      </c>
      <c r="P31" s="199">
        <v>42317</v>
      </c>
      <c r="Q31" s="199">
        <v>42317</v>
      </c>
      <c r="R31" s="199">
        <v>42345</v>
      </c>
      <c r="S31" s="199">
        <v>42345</v>
      </c>
      <c r="T31" s="199">
        <v>42345</v>
      </c>
      <c r="U31" s="199">
        <v>42345</v>
      </c>
      <c r="V31" s="200">
        <v>42353</v>
      </c>
      <c r="W31" s="200">
        <v>42353</v>
      </c>
      <c r="X31" s="199">
        <v>42354</v>
      </c>
      <c r="Y31" s="199">
        <v>42354</v>
      </c>
      <c r="Z31" s="199">
        <v>42356</v>
      </c>
      <c r="AA31" s="199">
        <v>42356</v>
      </c>
      <c r="AB31" s="199">
        <v>42366</v>
      </c>
      <c r="AC31" s="199">
        <v>42366</v>
      </c>
      <c r="AD31" s="200">
        <v>42366</v>
      </c>
      <c r="AE31" s="200">
        <v>42366</v>
      </c>
      <c r="AF31" s="200">
        <v>42417</v>
      </c>
      <c r="AG31" s="200">
        <v>42417</v>
      </c>
      <c r="AH31" s="200">
        <v>43434</v>
      </c>
      <c r="AI31" s="200"/>
      <c r="AJ31" s="327" t="s">
        <v>335</v>
      </c>
      <c r="AK31" s="217">
        <v>15602000</v>
      </c>
      <c r="AL31" s="224">
        <f>AK31/17.276</f>
        <v>903102.57003936102</v>
      </c>
      <c r="AM31" s="212">
        <v>16202000</v>
      </c>
      <c r="AN31" s="212">
        <f>AM31/17.276</f>
        <v>937832.83167399862</v>
      </c>
      <c r="AO31" s="212">
        <v>14183636.359999999</v>
      </c>
      <c r="AP31" s="212">
        <f>AO31/17.276</f>
        <v>821002.33618893265</v>
      </c>
      <c r="AQ31" s="307" t="s">
        <v>336</v>
      </c>
      <c r="AR31" s="250"/>
      <c r="AS31" s="250"/>
      <c r="AT31" s="250"/>
      <c r="AU31" s="250"/>
      <c r="AV31" s="250"/>
      <c r="AW31" s="250"/>
      <c r="AX31" s="250"/>
      <c r="AY31" s="250"/>
      <c r="AZ31" s="250"/>
      <c r="BA31" s="250"/>
      <c r="BB31" s="250"/>
      <c r="BC31" s="250"/>
    </row>
    <row r="32" spans="1:55" s="302" customFormat="1" ht="165" x14ac:dyDescent="0.45">
      <c r="A32" s="328" t="s">
        <v>349</v>
      </c>
      <c r="B32" s="333" t="s">
        <v>350</v>
      </c>
      <c r="C32" s="207">
        <v>800000</v>
      </c>
      <c r="D32" s="215">
        <f>C32/18.7693</f>
        <v>42622.79360444982</v>
      </c>
      <c r="E32" s="209" t="s">
        <v>115</v>
      </c>
      <c r="F32" s="210" t="s">
        <v>63</v>
      </c>
      <c r="G32" s="206"/>
      <c r="H32" s="199" t="s">
        <v>144</v>
      </c>
      <c r="I32" s="199" t="s">
        <v>144</v>
      </c>
      <c r="J32" s="199" t="s">
        <v>144</v>
      </c>
      <c r="K32" s="199" t="s">
        <v>144</v>
      </c>
      <c r="L32" s="199" t="s">
        <v>144</v>
      </c>
      <c r="M32" s="199" t="s">
        <v>144</v>
      </c>
      <c r="N32" s="199" t="s">
        <v>144</v>
      </c>
      <c r="O32" s="199" t="s">
        <v>144</v>
      </c>
      <c r="P32" s="199" t="s">
        <v>144</v>
      </c>
      <c r="Q32" s="199" t="s">
        <v>144</v>
      </c>
      <c r="R32" s="199" t="s">
        <v>144</v>
      </c>
      <c r="S32" s="199" t="s">
        <v>144</v>
      </c>
      <c r="T32" s="199" t="s">
        <v>144</v>
      </c>
      <c r="U32" s="199" t="s">
        <v>144</v>
      </c>
      <c r="V32" s="200" t="s">
        <v>144</v>
      </c>
      <c r="W32" s="200" t="s">
        <v>144</v>
      </c>
      <c r="X32" s="199" t="s">
        <v>144</v>
      </c>
      <c r="Y32" s="199" t="s">
        <v>144</v>
      </c>
      <c r="Z32" s="199">
        <v>43402</v>
      </c>
      <c r="AA32" s="199"/>
      <c r="AB32" s="199">
        <v>43409</v>
      </c>
      <c r="AC32" s="199"/>
      <c r="AD32" s="200">
        <v>43409</v>
      </c>
      <c r="AE32" s="200"/>
      <c r="AF32" s="200">
        <v>43416</v>
      </c>
      <c r="AG32" s="200"/>
      <c r="AH32" s="200">
        <v>43444</v>
      </c>
      <c r="AI32" s="200"/>
      <c r="AJ32" s="327"/>
      <c r="AK32" s="217"/>
      <c r="AL32" s="224"/>
      <c r="AM32" s="212"/>
      <c r="AN32" s="212"/>
      <c r="AO32" s="212"/>
      <c r="AP32" s="212"/>
      <c r="AQ32" s="307" t="s">
        <v>351</v>
      </c>
      <c r="AR32" s="250"/>
      <c r="AS32" s="250"/>
      <c r="AT32" s="250"/>
      <c r="AU32" s="250"/>
      <c r="AV32" s="250"/>
      <c r="AW32" s="250"/>
      <c r="AX32" s="250"/>
      <c r="AY32" s="250"/>
      <c r="AZ32" s="250"/>
      <c r="BA32" s="250"/>
      <c r="BB32" s="250"/>
      <c r="BC32" s="250"/>
    </row>
    <row r="33" spans="1:55" s="161" customFormat="1" ht="25.5" customHeight="1" x14ac:dyDescent="0.25">
      <c r="A33" s="259"/>
      <c r="B33" s="218"/>
      <c r="C33" s="155"/>
      <c r="D33" s="155"/>
      <c r="E33" s="148"/>
      <c r="F33" s="149"/>
      <c r="G33" s="149"/>
      <c r="H33" s="150"/>
      <c r="I33" s="150"/>
      <c r="J33" s="150"/>
      <c r="K33" s="150"/>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7"/>
      <c r="AK33" s="162"/>
      <c r="AL33" s="158"/>
      <c r="AM33" s="162"/>
      <c r="AN33" s="162"/>
      <c r="AO33" s="162"/>
      <c r="AP33" s="162"/>
      <c r="AQ33" s="163"/>
      <c r="AR33" s="250"/>
      <c r="AS33" s="160"/>
      <c r="AT33" s="160"/>
      <c r="AU33" s="160"/>
      <c r="AV33" s="160"/>
      <c r="AW33" s="160"/>
      <c r="AX33" s="160"/>
      <c r="AY33" s="160"/>
      <c r="AZ33" s="160"/>
      <c r="BA33" s="160"/>
      <c r="BB33" s="160"/>
      <c r="BC33" s="160"/>
    </row>
    <row r="34" spans="1:55" s="16" customFormat="1" ht="30.75" customHeight="1" x14ac:dyDescent="0.35">
      <c r="A34" s="17" t="s">
        <v>130</v>
      </c>
      <c r="B34" s="18"/>
      <c r="C34" s="19">
        <f>SUM(C11:C33)</f>
        <v>162465657.2024</v>
      </c>
      <c r="D34" s="19">
        <f>SUM(D11:D33)</f>
        <v>9131458.3698231466</v>
      </c>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20">
        <f t="shared" ref="AK34:AP34" si="2">SUM(AK11:AK33)</f>
        <v>105964259.59999999</v>
      </c>
      <c r="AL34" s="20">
        <f t="shared" si="2"/>
        <v>5934610.0411195504</v>
      </c>
      <c r="AM34" s="20">
        <f t="shared" si="2"/>
        <v>82296204.599999994</v>
      </c>
      <c r="AN34" s="20">
        <f t="shared" si="2"/>
        <v>4708259.6266244007</v>
      </c>
      <c r="AO34" s="20">
        <f t="shared" si="2"/>
        <v>86040960.549999997</v>
      </c>
      <c r="AP34" s="20">
        <f t="shared" si="2"/>
        <v>4873100.9351729108</v>
      </c>
      <c r="AQ34" s="18"/>
      <c r="AR34" s="254"/>
      <c r="AS34" s="15"/>
      <c r="AT34" s="15"/>
      <c r="AU34" s="15"/>
      <c r="AV34" s="15"/>
      <c r="AW34" s="15"/>
      <c r="AX34" s="15"/>
      <c r="AY34" s="15"/>
      <c r="AZ34" s="15"/>
      <c r="BA34" s="15"/>
      <c r="BB34" s="15"/>
      <c r="BC34" s="15"/>
    </row>
    <row r="35" spans="1:55" s="25" customFormat="1" ht="42" customHeight="1" x14ac:dyDescent="0.35">
      <c r="A35" s="369" t="s">
        <v>5</v>
      </c>
      <c r="B35" s="349" t="s">
        <v>6</v>
      </c>
      <c r="C35" s="346" t="s">
        <v>7</v>
      </c>
      <c r="D35" s="346" t="s">
        <v>8</v>
      </c>
      <c r="E35" s="349" t="s">
        <v>9</v>
      </c>
      <c r="F35" s="352" t="s">
        <v>10</v>
      </c>
      <c r="G35" s="353"/>
      <c r="H35" s="388" t="s">
        <v>11</v>
      </c>
      <c r="I35" s="389"/>
      <c r="J35" s="352" t="s">
        <v>12</v>
      </c>
      <c r="K35" s="353"/>
      <c r="L35" s="395" t="s">
        <v>39</v>
      </c>
      <c r="M35" s="395"/>
      <c r="N35" s="395" t="str">
        <f>+N7</f>
        <v>No Objeción Banco Mundial/ Registro NAFIN</v>
      </c>
      <c r="O35" s="395"/>
      <c r="P35" s="21"/>
      <c r="Q35" s="22"/>
      <c r="R35" s="22"/>
      <c r="S35" s="22"/>
      <c r="T35" s="22"/>
      <c r="U35" s="22"/>
      <c r="V35" s="22"/>
      <c r="W35" s="22"/>
      <c r="X35" s="22"/>
      <c r="Y35" s="23"/>
      <c r="Z35" s="388" t="s">
        <v>40</v>
      </c>
      <c r="AA35" s="389"/>
      <c r="AB35" s="352" t="s">
        <v>12</v>
      </c>
      <c r="AC35" s="353"/>
      <c r="AD35" s="396" t="s">
        <v>20</v>
      </c>
      <c r="AE35" s="396"/>
      <c r="AF35" s="352" t="s">
        <v>21</v>
      </c>
      <c r="AG35" s="353"/>
      <c r="AH35" s="352" t="s">
        <v>22</v>
      </c>
      <c r="AI35" s="353"/>
      <c r="AJ35" s="371" t="s">
        <v>23</v>
      </c>
      <c r="AK35" s="374" t="s">
        <v>24</v>
      </c>
      <c r="AL35" s="375"/>
      <c r="AM35" s="378" t="s">
        <v>25</v>
      </c>
      <c r="AN35" s="379"/>
      <c r="AO35" s="378" t="s">
        <v>26</v>
      </c>
      <c r="AP35" s="379"/>
      <c r="AQ35" s="371" t="s">
        <v>4</v>
      </c>
      <c r="AR35" s="24"/>
      <c r="AS35" s="24"/>
      <c r="AT35" s="24"/>
      <c r="AU35" s="24"/>
      <c r="AV35" s="24"/>
      <c r="AW35" s="24"/>
      <c r="AX35" s="24"/>
      <c r="AY35" s="24"/>
      <c r="AZ35" s="24"/>
      <c r="BA35" s="24"/>
      <c r="BB35" s="24"/>
      <c r="BC35" s="24"/>
    </row>
    <row r="36" spans="1:55" s="25" customFormat="1" ht="16.5" customHeight="1" x14ac:dyDescent="0.4">
      <c r="A36" s="370"/>
      <c r="B36" s="350"/>
      <c r="C36" s="393"/>
      <c r="D36" s="347"/>
      <c r="E36" s="350"/>
      <c r="F36" s="354"/>
      <c r="G36" s="355"/>
      <c r="H36" s="382" t="s">
        <v>27</v>
      </c>
      <c r="I36" s="383"/>
      <c r="J36" s="354"/>
      <c r="K36" s="355"/>
      <c r="L36" s="395" t="s">
        <v>27</v>
      </c>
      <c r="M36" s="395"/>
      <c r="N36" s="395"/>
      <c r="O36" s="395"/>
      <c r="P36" s="26"/>
      <c r="Q36" s="27"/>
      <c r="R36" s="27"/>
      <c r="S36" s="27"/>
      <c r="T36" s="27"/>
      <c r="U36" s="27"/>
      <c r="V36" s="27"/>
      <c r="W36" s="27"/>
      <c r="X36" s="27"/>
      <c r="Y36" s="28"/>
      <c r="Z36" s="388" t="s">
        <v>41</v>
      </c>
      <c r="AA36" s="389"/>
      <c r="AB36" s="354"/>
      <c r="AC36" s="355"/>
      <c r="AD36" s="396"/>
      <c r="AE36" s="396"/>
      <c r="AF36" s="397"/>
      <c r="AG36" s="398"/>
      <c r="AH36" s="397"/>
      <c r="AI36" s="398"/>
      <c r="AJ36" s="372"/>
      <c r="AK36" s="376"/>
      <c r="AL36" s="377"/>
      <c r="AM36" s="380"/>
      <c r="AN36" s="381"/>
      <c r="AO36" s="380"/>
      <c r="AP36" s="381"/>
      <c r="AQ36" s="432"/>
      <c r="AR36" s="24"/>
      <c r="AS36" s="24"/>
      <c r="AT36" s="24"/>
      <c r="AU36" s="24"/>
      <c r="AV36" s="24"/>
      <c r="AW36" s="24"/>
      <c r="AX36" s="24"/>
      <c r="AY36" s="24"/>
      <c r="AZ36" s="24"/>
      <c r="BA36" s="24"/>
      <c r="BB36" s="24"/>
      <c r="BC36" s="24"/>
    </row>
    <row r="37" spans="1:55" s="25" customFormat="1" ht="15.75" customHeight="1" x14ac:dyDescent="0.4">
      <c r="A37" s="370"/>
      <c r="B37" s="351"/>
      <c r="C37" s="394"/>
      <c r="D37" s="348"/>
      <c r="E37" s="351"/>
      <c r="F37" s="9" t="s">
        <v>32</v>
      </c>
      <c r="G37" s="7" t="s">
        <v>33</v>
      </c>
      <c r="H37" s="10" t="s">
        <v>42</v>
      </c>
      <c r="I37" s="11" t="s">
        <v>33</v>
      </c>
      <c r="J37" s="10" t="s">
        <v>42</v>
      </c>
      <c r="K37" s="11" t="s">
        <v>33</v>
      </c>
      <c r="L37" s="10" t="s">
        <v>42</v>
      </c>
      <c r="M37" s="11" t="s">
        <v>33</v>
      </c>
      <c r="N37" s="10" t="s">
        <v>42</v>
      </c>
      <c r="O37" s="11" t="s">
        <v>33</v>
      </c>
      <c r="P37" s="26"/>
      <c r="Q37" s="27"/>
      <c r="R37" s="27"/>
      <c r="S37" s="27"/>
      <c r="T37" s="27"/>
      <c r="U37" s="27"/>
      <c r="V37" s="27"/>
      <c r="W37" s="27"/>
      <c r="X37" s="27"/>
      <c r="Y37" s="27"/>
      <c r="Z37" s="10" t="s">
        <v>42</v>
      </c>
      <c r="AA37" s="11" t="s">
        <v>33</v>
      </c>
      <c r="AB37" s="10" t="s">
        <v>42</v>
      </c>
      <c r="AC37" s="11" t="s">
        <v>33</v>
      </c>
      <c r="AD37" s="10" t="s">
        <v>42</v>
      </c>
      <c r="AE37" s="11" t="s">
        <v>33</v>
      </c>
      <c r="AF37" s="10" t="s">
        <v>42</v>
      </c>
      <c r="AG37" s="11" t="s">
        <v>33</v>
      </c>
      <c r="AH37" s="10" t="s">
        <v>42</v>
      </c>
      <c r="AI37" s="11" t="s">
        <v>33</v>
      </c>
      <c r="AJ37" s="373"/>
      <c r="AK37" s="12" t="s">
        <v>36</v>
      </c>
      <c r="AL37" s="12" t="s">
        <v>37</v>
      </c>
      <c r="AM37" s="12" t="s">
        <v>36</v>
      </c>
      <c r="AN37" s="12" t="s">
        <v>37</v>
      </c>
      <c r="AO37" s="12" t="s">
        <v>36</v>
      </c>
      <c r="AP37" s="12" t="s">
        <v>37</v>
      </c>
      <c r="AQ37" s="433"/>
      <c r="AR37" s="24"/>
      <c r="AS37" s="24"/>
      <c r="AT37" s="24"/>
      <c r="AU37" s="24"/>
      <c r="AV37" s="24"/>
      <c r="AW37" s="24"/>
      <c r="AX37" s="24"/>
      <c r="AY37" s="24"/>
      <c r="AZ37" s="24"/>
      <c r="BA37" s="24"/>
      <c r="BB37" s="24"/>
      <c r="BC37" s="24"/>
    </row>
    <row r="38" spans="1:55" s="30" customFormat="1" ht="19.5" customHeight="1" x14ac:dyDescent="0.35">
      <c r="A38" s="418" t="s">
        <v>43</v>
      </c>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255"/>
      <c r="AS38" s="29"/>
      <c r="AT38" s="29"/>
      <c r="AU38" s="29"/>
      <c r="AV38" s="29"/>
      <c r="AW38" s="29"/>
      <c r="AX38" s="29"/>
      <c r="AY38" s="29"/>
      <c r="AZ38" s="29"/>
      <c r="BA38" s="29"/>
      <c r="BB38" s="29"/>
      <c r="BC38" s="29"/>
    </row>
    <row r="39" spans="1:55" s="154" customFormat="1" ht="95.25" customHeight="1" x14ac:dyDescent="0.35">
      <c r="A39" s="214" t="s">
        <v>142</v>
      </c>
      <c r="B39" s="218" t="s">
        <v>143</v>
      </c>
      <c r="C39" s="227">
        <f>D39*17.9671</f>
        <v>287473.59999999998</v>
      </c>
      <c r="D39" s="208">
        <v>16000</v>
      </c>
      <c r="E39" s="209" t="s">
        <v>115</v>
      </c>
      <c r="F39" s="210" t="s">
        <v>65</v>
      </c>
      <c r="G39" s="206" t="s">
        <v>65</v>
      </c>
      <c r="H39" s="199" t="s">
        <v>144</v>
      </c>
      <c r="I39" s="199" t="s">
        <v>144</v>
      </c>
      <c r="J39" s="199" t="s">
        <v>144</v>
      </c>
      <c r="K39" s="199" t="s">
        <v>144</v>
      </c>
      <c r="L39" s="199" t="s">
        <v>144</v>
      </c>
      <c r="M39" s="199" t="s">
        <v>144</v>
      </c>
      <c r="N39" s="199" t="s">
        <v>144</v>
      </c>
      <c r="O39" s="199" t="s">
        <v>144</v>
      </c>
      <c r="P39" s="420" t="s">
        <v>44</v>
      </c>
      <c r="Q39" s="421"/>
      <c r="R39" s="421"/>
      <c r="S39" s="421"/>
      <c r="T39" s="421"/>
      <c r="U39" s="421"/>
      <c r="V39" s="421"/>
      <c r="W39" s="421"/>
      <c r="X39" s="421"/>
      <c r="Y39" s="421"/>
      <c r="Z39" s="200">
        <v>42923</v>
      </c>
      <c r="AA39" s="200">
        <v>42923</v>
      </c>
      <c r="AB39" s="200">
        <v>42930</v>
      </c>
      <c r="AC39" s="200">
        <v>42940</v>
      </c>
      <c r="AD39" s="200">
        <v>42923</v>
      </c>
      <c r="AE39" s="200">
        <v>42940</v>
      </c>
      <c r="AF39" s="200">
        <v>42947</v>
      </c>
      <c r="AG39" s="200">
        <v>42949</v>
      </c>
      <c r="AH39" s="200">
        <v>43098</v>
      </c>
      <c r="AI39" s="200">
        <v>43100</v>
      </c>
      <c r="AJ39" s="230" t="s">
        <v>205</v>
      </c>
      <c r="AK39" s="231">
        <v>324800</v>
      </c>
      <c r="AL39" s="231">
        <f>AK39/17.5618</f>
        <v>18494.687332733545</v>
      </c>
      <c r="AM39" s="231">
        <v>0</v>
      </c>
      <c r="AN39" s="231">
        <v>0</v>
      </c>
      <c r="AO39" s="212">
        <v>324800</v>
      </c>
      <c r="AP39" s="212">
        <f>AO39/17.5618</f>
        <v>18494.687332733545</v>
      </c>
      <c r="AQ39" s="308" t="s">
        <v>306</v>
      </c>
      <c r="AR39" s="290"/>
      <c r="AS39" s="292"/>
      <c r="AT39" s="153"/>
      <c r="AU39" s="153"/>
      <c r="AV39" s="153"/>
      <c r="AW39" s="153"/>
      <c r="AX39" s="153"/>
      <c r="AY39" s="153"/>
      <c r="AZ39" s="153"/>
      <c r="BA39" s="153"/>
      <c r="BB39" s="153"/>
      <c r="BC39" s="153"/>
    </row>
    <row r="40" spans="1:55" s="161" customFormat="1" ht="198" customHeight="1" x14ac:dyDescent="0.5">
      <c r="A40" s="218" t="s">
        <v>159</v>
      </c>
      <c r="B40" s="218" t="s">
        <v>160</v>
      </c>
      <c r="C40" s="227">
        <f t="shared" ref="C40:C48" si="3">D40*17.9671</f>
        <v>386292.64999999997</v>
      </c>
      <c r="D40" s="215">
        <v>21500</v>
      </c>
      <c r="E40" s="211" t="s">
        <v>115</v>
      </c>
      <c r="F40" s="210" t="s">
        <v>65</v>
      </c>
      <c r="G40" s="206" t="s">
        <v>65</v>
      </c>
      <c r="H40" s="199" t="s">
        <v>144</v>
      </c>
      <c r="I40" s="199" t="s">
        <v>144</v>
      </c>
      <c r="J40" s="199" t="s">
        <v>144</v>
      </c>
      <c r="K40" s="199" t="s">
        <v>144</v>
      </c>
      <c r="L40" s="199" t="s">
        <v>144</v>
      </c>
      <c r="M40" s="199" t="s">
        <v>144</v>
      </c>
      <c r="N40" s="199" t="s">
        <v>144</v>
      </c>
      <c r="O40" s="199" t="s">
        <v>144</v>
      </c>
      <c r="P40" s="422"/>
      <c r="Q40" s="423"/>
      <c r="R40" s="423"/>
      <c r="S40" s="423"/>
      <c r="T40" s="423"/>
      <c r="U40" s="423"/>
      <c r="V40" s="423"/>
      <c r="W40" s="423"/>
      <c r="X40" s="423"/>
      <c r="Y40" s="423"/>
      <c r="Z40" s="200">
        <v>42935</v>
      </c>
      <c r="AA40" s="200">
        <v>42935</v>
      </c>
      <c r="AB40" s="200">
        <v>42942</v>
      </c>
      <c r="AC40" s="200">
        <v>42951</v>
      </c>
      <c r="AD40" s="200">
        <v>42853</v>
      </c>
      <c r="AE40" s="200">
        <v>42951</v>
      </c>
      <c r="AF40" s="200">
        <v>42968</v>
      </c>
      <c r="AG40" s="200">
        <v>42968</v>
      </c>
      <c r="AH40" s="200">
        <v>43098</v>
      </c>
      <c r="AI40" s="200">
        <v>43098</v>
      </c>
      <c r="AJ40" s="223" t="s">
        <v>220</v>
      </c>
      <c r="AK40" s="224">
        <v>219008</v>
      </c>
      <c r="AL40" s="224">
        <f>AK40/17.8733</f>
        <v>12253.361158823496</v>
      </c>
      <c r="AM40" s="224">
        <v>0</v>
      </c>
      <c r="AN40" s="224">
        <v>0</v>
      </c>
      <c r="AO40" s="224">
        <v>219008</v>
      </c>
      <c r="AP40" s="224">
        <f>AO40/17.8733</f>
        <v>12253.361158823496</v>
      </c>
      <c r="AQ40" s="309" t="s">
        <v>305</v>
      </c>
      <c r="AR40" s="290"/>
      <c r="AS40" s="291"/>
      <c r="AT40" s="160"/>
      <c r="AU40" s="160"/>
      <c r="AV40" s="160"/>
      <c r="AW40" s="160"/>
      <c r="AX40" s="160"/>
      <c r="AY40" s="160"/>
      <c r="AZ40" s="160"/>
      <c r="BA40" s="160"/>
      <c r="BB40" s="160"/>
      <c r="BC40" s="160"/>
    </row>
    <row r="41" spans="1:55" s="161" customFormat="1" ht="89.25" customHeight="1" x14ac:dyDescent="0.35">
      <c r="A41" s="218" t="s">
        <v>161</v>
      </c>
      <c r="B41" s="218" t="s">
        <v>162</v>
      </c>
      <c r="C41" s="227">
        <f t="shared" si="3"/>
        <v>386292.64999999997</v>
      </c>
      <c r="D41" s="215">
        <v>21500</v>
      </c>
      <c r="E41" s="211" t="s">
        <v>115</v>
      </c>
      <c r="F41" s="210" t="s">
        <v>65</v>
      </c>
      <c r="G41" s="206" t="s">
        <v>65</v>
      </c>
      <c r="H41" s="199" t="s">
        <v>144</v>
      </c>
      <c r="I41" s="199" t="s">
        <v>144</v>
      </c>
      <c r="J41" s="199" t="s">
        <v>144</v>
      </c>
      <c r="K41" s="199" t="s">
        <v>144</v>
      </c>
      <c r="L41" s="199" t="s">
        <v>144</v>
      </c>
      <c r="M41" s="199" t="s">
        <v>144</v>
      </c>
      <c r="N41" s="199" t="s">
        <v>144</v>
      </c>
      <c r="O41" s="199" t="s">
        <v>144</v>
      </c>
      <c r="P41" s="422"/>
      <c r="Q41" s="423"/>
      <c r="R41" s="423"/>
      <c r="S41" s="423"/>
      <c r="T41" s="423"/>
      <c r="U41" s="423"/>
      <c r="V41" s="423"/>
      <c r="W41" s="423"/>
      <c r="X41" s="423"/>
      <c r="Y41" s="423"/>
      <c r="Z41" s="200">
        <v>43052</v>
      </c>
      <c r="AA41" s="200">
        <v>43052</v>
      </c>
      <c r="AB41" s="200">
        <v>43061</v>
      </c>
      <c r="AC41" s="200">
        <v>43063</v>
      </c>
      <c r="AD41" s="200">
        <v>42853</v>
      </c>
      <c r="AE41" s="200">
        <v>43063</v>
      </c>
      <c r="AF41" s="200">
        <v>43070</v>
      </c>
      <c r="AG41" s="200">
        <v>43083</v>
      </c>
      <c r="AH41" s="200">
        <v>43098</v>
      </c>
      <c r="AI41" s="200">
        <v>43098</v>
      </c>
      <c r="AJ41" s="272" t="s">
        <v>250</v>
      </c>
      <c r="AK41" s="224">
        <v>146000</v>
      </c>
      <c r="AL41" s="224">
        <f>AK41/18.6041</f>
        <v>7847.7324890749896</v>
      </c>
      <c r="AM41" s="224">
        <v>0</v>
      </c>
      <c r="AN41" s="224">
        <v>0</v>
      </c>
      <c r="AO41" s="224">
        <v>146000</v>
      </c>
      <c r="AP41" s="224">
        <f>AO41/18.6041</f>
        <v>7847.7324890749896</v>
      </c>
      <c r="AQ41" s="310" t="s">
        <v>295</v>
      </c>
      <c r="AR41" s="290"/>
      <c r="AS41" s="291"/>
      <c r="AT41" s="160"/>
      <c r="AU41" s="160"/>
      <c r="AV41" s="160"/>
      <c r="AW41" s="160"/>
      <c r="AX41" s="160"/>
      <c r="AY41" s="160"/>
      <c r="AZ41" s="160"/>
      <c r="BA41" s="160"/>
      <c r="BB41" s="160"/>
      <c r="BC41" s="160"/>
    </row>
    <row r="42" spans="1:55" s="161" customFormat="1" ht="59.25" x14ac:dyDescent="0.35">
      <c r="A42" s="218" t="s">
        <v>163</v>
      </c>
      <c r="B42" s="218" t="s">
        <v>164</v>
      </c>
      <c r="C42" s="227">
        <f t="shared" si="3"/>
        <v>386292.64999999997</v>
      </c>
      <c r="D42" s="208">
        <v>21500</v>
      </c>
      <c r="E42" s="211" t="s">
        <v>115</v>
      </c>
      <c r="F42" s="210" t="s">
        <v>65</v>
      </c>
      <c r="G42" s="206" t="s">
        <v>65</v>
      </c>
      <c r="H42" s="199" t="s">
        <v>144</v>
      </c>
      <c r="I42" s="199" t="s">
        <v>144</v>
      </c>
      <c r="J42" s="199" t="s">
        <v>144</v>
      </c>
      <c r="K42" s="199" t="s">
        <v>144</v>
      </c>
      <c r="L42" s="199" t="s">
        <v>144</v>
      </c>
      <c r="M42" s="199" t="s">
        <v>144</v>
      </c>
      <c r="N42" s="199" t="s">
        <v>144</v>
      </c>
      <c r="O42" s="199" t="s">
        <v>144</v>
      </c>
      <c r="P42" s="422"/>
      <c r="Q42" s="423"/>
      <c r="R42" s="423"/>
      <c r="S42" s="423"/>
      <c r="T42" s="423"/>
      <c r="U42" s="423"/>
      <c r="V42" s="423"/>
      <c r="W42" s="423"/>
      <c r="X42" s="423"/>
      <c r="Y42" s="423"/>
      <c r="Z42" s="200">
        <v>42986</v>
      </c>
      <c r="AA42" s="200">
        <v>42986</v>
      </c>
      <c r="AB42" s="200">
        <v>43006</v>
      </c>
      <c r="AC42" s="200">
        <v>43006</v>
      </c>
      <c r="AD42" s="200">
        <v>42853</v>
      </c>
      <c r="AE42" s="200">
        <v>43006</v>
      </c>
      <c r="AF42" s="200">
        <v>43027</v>
      </c>
      <c r="AG42" s="200">
        <v>43027</v>
      </c>
      <c r="AH42" s="200">
        <v>43098</v>
      </c>
      <c r="AI42" s="200">
        <v>43097</v>
      </c>
      <c r="AJ42" s="223" t="s">
        <v>224</v>
      </c>
      <c r="AK42" s="224">
        <v>160000</v>
      </c>
      <c r="AL42" s="224">
        <f>AK42/18.13</f>
        <v>8825.1516822945396</v>
      </c>
      <c r="AM42" s="224">
        <v>0</v>
      </c>
      <c r="AN42" s="224">
        <v>0</v>
      </c>
      <c r="AO42" s="224">
        <v>160000</v>
      </c>
      <c r="AP42" s="224">
        <f>AO42/18.13</f>
        <v>8825.1516822945396</v>
      </c>
      <c r="AQ42" s="310" t="s">
        <v>295</v>
      </c>
      <c r="AR42" s="293"/>
      <c r="AS42" s="160"/>
      <c r="AT42" s="160"/>
      <c r="AU42" s="160"/>
      <c r="AV42" s="160"/>
      <c r="AW42" s="160"/>
      <c r="AX42" s="160"/>
      <c r="AY42" s="160"/>
      <c r="AZ42" s="160"/>
      <c r="BA42" s="160"/>
      <c r="BB42" s="160"/>
      <c r="BC42" s="160"/>
    </row>
    <row r="43" spans="1:55" s="302" customFormat="1" ht="108" x14ac:dyDescent="0.35">
      <c r="A43" s="238" t="s">
        <v>169</v>
      </c>
      <c r="B43" s="239" t="s">
        <v>170</v>
      </c>
      <c r="C43" s="274">
        <f t="shared" si="3"/>
        <v>898354.99999999988</v>
      </c>
      <c r="D43" s="249">
        <v>50000</v>
      </c>
      <c r="E43" s="276" t="s">
        <v>115</v>
      </c>
      <c r="F43" s="242" t="s">
        <v>65</v>
      </c>
      <c r="G43" s="243"/>
      <c r="H43" s="244" t="s">
        <v>144</v>
      </c>
      <c r="I43" s="244" t="s">
        <v>144</v>
      </c>
      <c r="J43" s="244" t="s">
        <v>144</v>
      </c>
      <c r="K43" s="244" t="s">
        <v>144</v>
      </c>
      <c r="L43" s="244" t="s">
        <v>144</v>
      </c>
      <c r="M43" s="244" t="s">
        <v>144</v>
      </c>
      <c r="N43" s="244" t="s">
        <v>144</v>
      </c>
      <c r="O43" s="244" t="s">
        <v>144</v>
      </c>
      <c r="P43" s="422"/>
      <c r="Q43" s="423"/>
      <c r="R43" s="423"/>
      <c r="S43" s="423"/>
      <c r="T43" s="423"/>
      <c r="U43" s="423"/>
      <c r="V43" s="423"/>
      <c r="W43" s="423"/>
      <c r="X43" s="423"/>
      <c r="Y43" s="423"/>
      <c r="Z43" s="245" t="s">
        <v>144</v>
      </c>
      <c r="AA43" s="245"/>
      <c r="AB43" s="245" t="s">
        <v>144</v>
      </c>
      <c r="AC43" s="245"/>
      <c r="AD43" s="245">
        <v>42881</v>
      </c>
      <c r="AE43" s="245"/>
      <c r="AF43" s="245"/>
      <c r="AG43" s="245"/>
      <c r="AH43" s="245">
        <v>43098</v>
      </c>
      <c r="AI43" s="245"/>
      <c r="AJ43" s="280"/>
      <c r="AK43" s="281"/>
      <c r="AL43" s="281"/>
      <c r="AM43" s="281"/>
      <c r="AN43" s="281"/>
      <c r="AO43" s="281"/>
      <c r="AP43" s="281"/>
      <c r="AQ43" s="283" t="s">
        <v>292</v>
      </c>
      <c r="AR43" s="321"/>
      <c r="AS43" s="321"/>
      <c r="AT43" s="321"/>
      <c r="AU43" s="321"/>
      <c r="AV43" s="321"/>
      <c r="AW43" s="321"/>
      <c r="AX43" s="321"/>
      <c r="AY43" s="321"/>
      <c r="AZ43" s="321"/>
      <c r="BA43" s="321"/>
      <c r="BB43" s="250"/>
      <c r="BC43" s="250"/>
    </row>
    <row r="44" spans="1:55" s="302" customFormat="1" ht="102.75" customHeight="1" x14ac:dyDescent="0.35">
      <c r="A44" s="214" t="s">
        <v>176</v>
      </c>
      <c r="B44" s="218" t="s">
        <v>177</v>
      </c>
      <c r="C44" s="227">
        <f t="shared" si="3"/>
        <v>305440.69999999995</v>
      </c>
      <c r="D44" s="208">
        <v>17000</v>
      </c>
      <c r="E44" s="211" t="s">
        <v>115</v>
      </c>
      <c r="F44" s="210" t="s">
        <v>65</v>
      </c>
      <c r="G44" s="229" t="s">
        <v>65</v>
      </c>
      <c r="H44" s="199" t="s">
        <v>144</v>
      </c>
      <c r="I44" s="199" t="s">
        <v>144</v>
      </c>
      <c r="J44" s="199" t="s">
        <v>144</v>
      </c>
      <c r="K44" s="199" t="s">
        <v>144</v>
      </c>
      <c r="L44" s="199" t="s">
        <v>144</v>
      </c>
      <c r="M44" s="199" t="s">
        <v>144</v>
      </c>
      <c r="N44" s="199" t="s">
        <v>144</v>
      </c>
      <c r="O44" s="199" t="s">
        <v>144</v>
      </c>
      <c r="P44" s="422"/>
      <c r="Q44" s="423"/>
      <c r="R44" s="423"/>
      <c r="S44" s="423"/>
      <c r="T44" s="423"/>
      <c r="U44" s="423"/>
      <c r="V44" s="423"/>
      <c r="W44" s="423"/>
      <c r="X44" s="423"/>
      <c r="Y44" s="423"/>
      <c r="Z44" s="200" t="s">
        <v>144</v>
      </c>
      <c r="AA44" s="200" t="s">
        <v>144</v>
      </c>
      <c r="AB44" s="200" t="s">
        <v>144</v>
      </c>
      <c r="AC44" s="200" t="s">
        <v>144</v>
      </c>
      <c r="AD44" s="200">
        <v>42853</v>
      </c>
      <c r="AE44" s="200">
        <v>42836</v>
      </c>
      <c r="AF44" s="200">
        <v>42858</v>
      </c>
      <c r="AG44" s="200">
        <v>42858</v>
      </c>
      <c r="AH44" s="200">
        <v>43098</v>
      </c>
      <c r="AI44" s="200">
        <v>43081</v>
      </c>
      <c r="AJ44" s="223" t="s">
        <v>196</v>
      </c>
      <c r="AK44" s="224">
        <v>371200</v>
      </c>
      <c r="AL44" s="224">
        <f>(AK44/18.6923)</f>
        <v>19858.444386191106</v>
      </c>
      <c r="AM44" s="224">
        <v>0</v>
      </c>
      <c r="AN44" s="224">
        <v>0</v>
      </c>
      <c r="AO44" s="224">
        <v>371200</v>
      </c>
      <c r="AP44" s="224">
        <f>AO44/18.6923</f>
        <v>19858.444386191106</v>
      </c>
      <c r="AQ44" s="310" t="s">
        <v>295</v>
      </c>
      <c r="AR44" s="250"/>
      <c r="AS44" s="250"/>
      <c r="AT44" s="250"/>
      <c r="AU44" s="250"/>
      <c r="AV44" s="250"/>
      <c r="AW44" s="250"/>
      <c r="AX44" s="250"/>
      <c r="AY44" s="250"/>
      <c r="AZ44" s="250"/>
      <c r="BA44" s="250"/>
      <c r="BB44" s="250"/>
      <c r="BC44" s="250"/>
    </row>
    <row r="45" spans="1:55" s="302" customFormat="1" ht="103.5" customHeight="1" x14ac:dyDescent="0.35">
      <c r="A45" s="214" t="s">
        <v>178</v>
      </c>
      <c r="B45" s="218" t="s">
        <v>200</v>
      </c>
      <c r="C45" s="227">
        <f t="shared" si="3"/>
        <v>228182.16999999998</v>
      </c>
      <c r="D45" s="208">
        <v>12700</v>
      </c>
      <c r="E45" s="211" t="s">
        <v>115</v>
      </c>
      <c r="F45" s="210" t="s">
        <v>65</v>
      </c>
      <c r="G45" s="229" t="s">
        <v>65</v>
      </c>
      <c r="H45" s="199" t="s">
        <v>144</v>
      </c>
      <c r="I45" s="199" t="s">
        <v>144</v>
      </c>
      <c r="J45" s="199" t="s">
        <v>144</v>
      </c>
      <c r="K45" s="199" t="s">
        <v>144</v>
      </c>
      <c r="L45" s="199" t="s">
        <v>144</v>
      </c>
      <c r="M45" s="199" t="s">
        <v>144</v>
      </c>
      <c r="N45" s="199" t="s">
        <v>144</v>
      </c>
      <c r="O45" s="199" t="s">
        <v>144</v>
      </c>
      <c r="P45" s="422"/>
      <c r="Q45" s="423"/>
      <c r="R45" s="423"/>
      <c r="S45" s="423"/>
      <c r="T45" s="423"/>
      <c r="U45" s="423"/>
      <c r="V45" s="423"/>
      <c r="W45" s="423"/>
      <c r="X45" s="423"/>
      <c r="Y45" s="423"/>
      <c r="Z45" s="200" t="s">
        <v>144</v>
      </c>
      <c r="AA45" s="200" t="s">
        <v>144</v>
      </c>
      <c r="AB45" s="200" t="s">
        <v>144</v>
      </c>
      <c r="AC45" s="200" t="s">
        <v>144</v>
      </c>
      <c r="AD45" s="200">
        <v>42923</v>
      </c>
      <c r="AE45" s="200">
        <v>42898</v>
      </c>
      <c r="AF45" s="200">
        <v>42929</v>
      </c>
      <c r="AG45" s="200">
        <v>42929</v>
      </c>
      <c r="AH45" s="200">
        <v>43098</v>
      </c>
      <c r="AI45" s="200">
        <v>43073</v>
      </c>
      <c r="AJ45" s="272" t="s">
        <v>201</v>
      </c>
      <c r="AK45" s="224">
        <v>257000</v>
      </c>
      <c r="AL45" s="224">
        <f>(AK45/18.1939)</f>
        <v>14125.613529809441</v>
      </c>
      <c r="AM45" s="224">
        <v>0</v>
      </c>
      <c r="AN45" s="224">
        <v>0</v>
      </c>
      <c r="AO45" s="224">
        <v>257000</v>
      </c>
      <c r="AP45" s="224">
        <f>AO45/18.1939</f>
        <v>14125.613529809441</v>
      </c>
      <c r="AQ45" s="310" t="s">
        <v>295</v>
      </c>
      <c r="AR45" s="322"/>
      <c r="AS45" s="250"/>
      <c r="AT45" s="250"/>
      <c r="AU45" s="250"/>
      <c r="AV45" s="250"/>
      <c r="AW45" s="250"/>
      <c r="AX45" s="250"/>
      <c r="AY45" s="250"/>
      <c r="AZ45" s="250"/>
      <c r="BA45" s="250"/>
      <c r="BB45" s="250"/>
      <c r="BC45" s="250"/>
    </row>
    <row r="46" spans="1:55" s="302" customFormat="1" ht="81" customHeight="1" x14ac:dyDescent="0.35">
      <c r="A46" s="214" t="s">
        <v>185</v>
      </c>
      <c r="B46" s="218" t="s">
        <v>186</v>
      </c>
      <c r="C46" s="227">
        <f t="shared" si="3"/>
        <v>449177.49999999994</v>
      </c>
      <c r="D46" s="208">
        <v>25000</v>
      </c>
      <c r="E46" s="211" t="s">
        <v>115</v>
      </c>
      <c r="F46" s="210" t="s">
        <v>65</v>
      </c>
      <c r="G46" s="206" t="s">
        <v>65</v>
      </c>
      <c r="H46" s="222" t="s">
        <v>144</v>
      </c>
      <c r="I46" s="222" t="s">
        <v>144</v>
      </c>
      <c r="J46" s="222" t="s">
        <v>144</v>
      </c>
      <c r="K46" s="222" t="s">
        <v>144</v>
      </c>
      <c r="L46" s="199" t="s">
        <v>144</v>
      </c>
      <c r="M46" s="199" t="s">
        <v>144</v>
      </c>
      <c r="N46" s="222" t="s">
        <v>144</v>
      </c>
      <c r="O46" s="222" t="s">
        <v>144</v>
      </c>
      <c r="P46" s="422"/>
      <c r="Q46" s="423"/>
      <c r="R46" s="423"/>
      <c r="S46" s="423"/>
      <c r="T46" s="423"/>
      <c r="U46" s="423"/>
      <c r="V46" s="423"/>
      <c r="W46" s="423"/>
      <c r="X46" s="423"/>
      <c r="Y46" s="423"/>
      <c r="Z46" s="200">
        <v>42951</v>
      </c>
      <c r="AA46" s="200">
        <v>42951</v>
      </c>
      <c r="AB46" s="200">
        <v>42968</v>
      </c>
      <c r="AC46" s="200">
        <v>42968</v>
      </c>
      <c r="AD46" s="200">
        <v>42944</v>
      </c>
      <c r="AE46" s="200">
        <v>42968</v>
      </c>
      <c r="AF46" s="200">
        <v>42978</v>
      </c>
      <c r="AG46" s="200">
        <v>42978</v>
      </c>
      <c r="AH46" s="200">
        <v>43098</v>
      </c>
      <c r="AI46" s="200">
        <v>43100</v>
      </c>
      <c r="AJ46" s="223" t="s">
        <v>221</v>
      </c>
      <c r="AK46" s="224">
        <v>500000</v>
      </c>
      <c r="AL46" s="224">
        <f>AK46/17.8584</f>
        <v>27998.028938762713</v>
      </c>
      <c r="AM46" s="224">
        <v>0</v>
      </c>
      <c r="AN46" s="224">
        <v>0</v>
      </c>
      <c r="AO46" s="224">
        <v>500000</v>
      </c>
      <c r="AP46" s="224">
        <f>AO46/17.8584</f>
        <v>27998.028938762713</v>
      </c>
      <c r="AQ46" s="310" t="s">
        <v>295</v>
      </c>
      <c r="AR46" s="250"/>
      <c r="AS46" s="250"/>
      <c r="AT46" s="250"/>
      <c r="AU46" s="250"/>
      <c r="AV46" s="250"/>
      <c r="AW46" s="250"/>
      <c r="AX46" s="250"/>
      <c r="AY46" s="250"/>
      <c r="AZ46" s="250"/>
      <c r="BA46" s="250"/>
      <c r="BB46" s="250"/>
      <c r="BC46" s="250"/>
    </row>
    <row r="47" spans="1:55" s="302" customFormat="1" ht="137.25" customHeight="1" x14ac:dyDescent="0.35">
      <c r="A47" s="214" t="s">
        <v>189</v>
      </c>
      <c r="B47" s="218" t="s">
        <v>190</v>
      </c>
      <c r="C47" s="227">
        <f t="shared" si="3"/>
        <v>449177.49999999994</v>
      </c>
      <c r="D47" s="208">
        <v>25000</v>
      </c>
      <c r="E47" s="211" t="s">
        <v>115</v>
      </c>
      <c r="F47" s="210" t="s">
        <v>65</v>
      </c>
      <c r="G47" s="206" t="s">
        <v>65</v>
      </c>
      <c r="H47" s="222" t="s">
        <v>144</v>
      </c>
      <c r="I47" s="222" t="s">
        <v>144</v>
      </c>
      <c r="J47" s="222" t="s">
        <v>144</v>
      </c>
      <c r="K47" s="222" t="s">
        <v>144</v>
      </c>
      <c r="L47" s="199" t="s">
        <v>144</v>
      </c>
      <c r="M47" s="199" t="s">
        <v>144</v>
      </c>
      <c r="N47" s="222" t="s">
        <v>144</v>
      </c>
      <c r="O47" s="222" t="s">
        <v>144</v>
      </c>
      <c r="P47" s="422"/>
      <c r="Q47" s="423"/>
      <c r="R47" s="423"/>
      <c r="S47" s="423"/>
      <c r="T47" s="423"/>
      <c r="U47" s="423"/>
      <c r="V47" s="423"/>
      <c r="W47" s="423"/>
      <c r="X47" s="423"/>
      <c r="Y47" s="423"/>
      <c r="Z47" s="200">
        <v>42930</v>
      </c>
      <c r="AA47" s="200">
        <v>42930</v>
      </c>
      <c r="AB47" s="200">
        <v>42937</v>
      </c>
      <c r="AC47" s="200">
        <v>42950</v>
      </c>
      <c r="AD47" s="200">
        <v>42950</v>
      </c>
      <c r="AE47" s="200">
        <v>42950</v>
      </c>
      <c r="AF47" s="200">
        <v>42961</v>
      </c>
      <c r="AG47" s="200">
        <v>42976</v>
      </c>
      <c r="AH47" s="200">
        <v>43098</v>
      </c>
      <c r="AI47" s="200">
        <v>43090</v>
      </c>
      <c r="AJ47" s="216" t="s">
        <v>204</v>
      </c>
      <c r="AK47" s="224">
        <v>325000</v>
      </c>
      <c r="AL47" s="224">
        <f>AK47/17.8696</f>
        <v>18187.31253077853</v>
      </c>
      <c r="AM47" s="224">
        <v>0</v>
      </c>
      <c r="AN47" s="224">
        <v>0</v>
      </c>
      <c r="AO47" s="224">
        <v>325000</v>
      </c>
      <c r="AP47" s="224">
        <f>AO47/17.8696</f>
        <v>18187.31253077853</v>
      </c>
      <c r="AQ47" s="310" t="s">
        <v>295</v>
      </c>
      <c r="AR47" s="250"/>
      <c r="AS47" s="250"/>
      <c r="AT47" s="250"/>
      <c r="AU47" s="250"/>
      <c r="AV47" s="250"/>
      <c r="AW47" s="250"/>
      <c r="AX47" s="250"/>
      <c r="AY47" s="250"/>
      <c r="AZ47" s="250"/>
      <c r="BA47" s="250"/>
      <c r="BB47" s="250"/>
      <c r="BC47" s="250"/>
    </row>
    <row r="48" spans="1:55" s="302" customFormat="1" ht="132" customHeight="1" x14ac:dyDescent="0.35">
      <c r="A48" s="214" t="s">
        <v>191</v>
      </c>
      <c r="B48" s="218" t="s">
        <v>192</v>
      </c>
      <c r="C48" s="227">
        <f t="shared" si="3"/>
        <v>449177.49999999994</v>
      </c>
      <c r="D48" s="208">
        <v>25000</v>
      </c>
      <c r="E48" s="211" t="s">
        <v>115</v>
      </c>
      <c r="F48" s="210" t="s">
        <v>65</v>
      </c>
      <c r="G48" s="206" t="s">
        <v>65</v>
      </c>
      <c r="H48" s="222" t="s">
        <v>144</v>
      </c>
      <c r="I48" s="222" t="s">
        <v>144</v>
      </c>
      <c r="J48" s="222" t="s">
        <v>144</v>
      </c>
      <c r="K48" s="222" t="s">
        <v>144</v>
      </c>
      <c r="L48" s="199" t="s">
        <v>144</v>
      </c>
      <c r="M48" s="199" t="s">
        <v>144</v>
      </c>
      <c r="N48" s="222" t="s">
        <v>144</v>
      </c>
      <c r="O48" s="222" t="s">
        <v>144</v>
      </c>
      <c r="P48" s="422"/>
      <c r="Q48" s="423"/>
      <c r="R48" s="423"/>
      <c r="S48" s="423"/>
      <c r="T48" s="423"/>
      <c r="U48" s="423"/>
      <c r="V48" s="423"/>
      <c r="W48" s="423"/>
      <c r="X48" s="423"/>
      <c r="Y48" s="423"/>
      <c r="Z48" s="200">
        <v>42935</v>
      </c>
      <c r="AA48" s="200">
        <v>42935</v>
      </c>
      <c r="AB48" s="200">
        <v>42942</v>
      </c>
      <c r="AC48" s="200">
        <v>42956</v>
      </c>
      <c r="AD48" s="200">
        <v>42956</v>
      </c>
      <c r="AE48" s="200">
        <v>42956</v>
      </c>
      <c r="AF48" s="200">
        <v>42965</v>
      </c>
      <c r="AG48" s="200">
        <v>42976</v>
      </c>
      <c r="AH48" s="200">
        <v>43098</v>
      </c>
      <c r="AI48" s="200">
        <v>43096</v>
      </c>
      <c r="AJ48" s="272" t="s">
        <v>222</v>
      </c>
      <c r="AK48" s="224">
        <v>375000</v>
      </c>
      <c r="AL48" s="224">
        <f>AK48/17.916</f>
        <v>20931.011386470193</v>
      </c>
      <c r="AM48" s="224">
        <v>0</v>
      </c>
      <c r="AN48" s="224">
        <v>0</v>
      </c>
      <c r="AO48" s="224">
        <v>375000</v>
      </c>
      <c r="AP48" s="224">
        <f>AO48/17.916</f>
        <v>20931.011386470193</v>
      </c>
      <c r="AQ48" s="310" t="s">
        <v>295</v>
      </c>
      <c r="AR48" s="250"/>
      <c r="AS48" s="250"/>
      <c r="AT48" s="250"/>
      <c r="AU48" s="250"/>
      <c r="AV48" s="250"/>
      <c r="AW48" s="250"/>
      <c r="AX48" s="250"/>
      <c r="AY48" s="250"/>
      <c r="AZ48" s="250"/>
      <c r="BA48" s="250"/>
      <c r="BB48" s="250"/>
      <c r="BC48" s="250"/>
    </row>
    <row r="49" spans="1:55" s="302" customFormat="1" ht="104.25" customHeight="1" x14ac:dyDescent="0.35">
      <c r="A49" s="214" t="s">
        <v>202</v>
      </c>
      <c r="B49" s="226" t="s">
        <v>225</v>
      </c>
      <c r="C49" s="227">
        <f>D49*17.9671</f>
        <v>449177.49999999994</v>
      </c>
      <c r="D49" s="228">
        <v>25000</v>
      </c>
      <c r="E49" s="211" t="s">
        <v>115</v>
      </c>
      <c r="F49" s="210" t="s">
        <v>65</v>
      </c>
      <c r="G49" s="229" t="s">
        <v>65</v>
      </c>
      <c r="H49" s="222" t="s">
        <v>144</v>
      </c>
      <c r="I49" s="222" t="s">
        <v>144</v>
      </c>
      <c r="J49" s="222" t="s">
        <v>144</v>
      </c>
      <c r="K49" s="222" t="s">
        <v>144</v>
      </c>
      <c r="L49" s="199" t="s">
        <v>144</v>
      </c>
      <c r="M49" s="199" t="s">
        <v>144</v>
      </c>
      <c r="N49" s="222" t="s">
        <v>144</v>
      </c>
      <c r="O49" s="222" t="s">
        <v>144</v>
      </c>
      <c r="P49" s="422"/>
      <c r="Q49" s="423"/>
      <c r="R49" s="423"/>
      <c r="S49" s="423"/>
      <c r="T49" s="423"/>
      <c r="U49" s="423"/>
      <c r="V49" s="423"/>
      <c r="W49" s="423"/>
      <c r="X49" s="423"/>
      <c r="Y49" s="423"/>
      <c r="Z49" s="200">
        <v>42975</v>
      </c>
      <c r="AA49" s="200">
        <v>42976</v>
      </c>
      <c r="AB49" s="200">
        <v>42982</v>
      </c>
      <c r="AC49" s="200">
        <v>42991</v>
      </c>
      <c r="AD49" s="200">
        <v>42982</v>
      </c>
      <c r="AE49" s="200">
        <v>42991</v>
      </c>
      <c r="AF49" s="200">
        <v>42986</v>
      </c>
      <c r="AG49" s="200">
        <v>43004</v>
      </c>
      <c r="AH49" s="200">
        <v>43098</v>
      </c>
      <c r="AI49" s="200">
        <v>43090</v>
      </c>
      <c r="AJ49" s="223" t="s">
        <v>223</v>
      </c>
      <c r="AK49" s="224">
        <v>194685.32</v>
      </c>
      <c r="AL49" s="224">
        <f>AK49/17.781</f>
        <v>10949.064732017323</v>
      </c>
      <c r="AM49" s="224">
        <v>0</v>
      </c>
      <c r="AN49" s="224">
        <v>0</v>
      </c>
      <c r="AO49" s="224">
        <v>194685.32</v>
      </c>
      <c r="AP49" s="224">
        <f>AO49/17.781</f>
        <v>10949.064732017323</v>
      </c>
      <c r="AQ49" s="310" t="s">
        <v>295</v>
      </c>
      <c r="AR49" s="250"/>
      <c r="AS49" s="250"/>
      <c r="AT49" s="250"/>
      <c r="AU49" s="250"/>
      <c r="AV49" s="250"/>
      <c r="AW49" s="250"/>
      <c r="AX49" s="250"/>
      <c r="AY49" s="250"/>
      <c r="AZ49" s="250"/>
      <c r="BA49" s="250"/>
      <c r="BB49" s="250"/>
      <c r="BC49" s="250"/>
    </row>
    <row r="50" spans="1:55" s="302" customFormat="1" ht="127.5" x14ac:dyDescent="0.35">
      <c r="A50" s="238" t="s">
        <v>233</v>
      </c>
      <c r="B50" s="273" t="s">
        <v>207</v>
      </c>
      <c r="C50" s="274">
        <v>310236.5</v>
      </c>
      <c r="D50" s="275">
        <v>17500</v>
      </c>
      <c r="E50" s="276" t="s">
        <v>115</v>
      </c>
      <c r="F50" s="242" t="s">
        <v>65</v>
      </c>
      <c r="G50" s="277" t="s">
        <v>65</v>
      </c>
      <c r="H50" s="278" t="s">
        <v>144</v>
      </c>
      <c r="I50" s="278" t="s">
        <v>144</v>
      </c>
      <c r="J50" s="278" t="s">
        <v>144</v>
      </c>
      <c r="K50" s="278" t="s">
        <v>144</v>
      </c>
      <c r="L50" s="244" t="s">
        <v>144</v>
      </c>
      <c r="M50" s="244" t="s">
        <v>144</v>
      </c>
      <c r="N50" s="278" t="s">
        <v>144</v>
      </c>
      <c r="O50" s="278" t="s">
        <v>144</v>
      </c>
      <c r="P50" s="422"/>
      <c r="Q50" s="423"/>
      <c r="R50" s="423"/>
      <c r="S50" s="423"/>
      <c r="T50" s="423"/>
      <c r="U50" s="423"/>
      <c r="V50" s="423"/>
      <c r="W50" s="423"/>
      <c r="X50" s="423"/>
      <c r="Y50" s="423"/>
      <c r="Z50" s="245">
        <v>43017</v>
      </c>
      <c r="AA50" s="245"/>
      <c r="AB50" s="245">
        <v>43024</v>
      </c>
      <c r="AC50" s="245"/>
      <c r="AD50" s="245">
        <v>43024</v>
      </c>
      <c r="AE50" s="279"/>
      <c r="AF50" s="245">
        <v>43031</v>
      </c>
      <c r="AG50" s="279"/>
      <c r="AH50" s="245">
        <v>43098</v>
      </c>
      <c r="AI50" s="279"/>
      <c r="AJ50" s="280"/>
      <c r="AK50" s="281"/>
      <c r="AL50" s="281"/>
      <c r="AM50" s="281"/>
      <c r="AN50" s="281"/>
      <c r="AO50" s="281"/>
      <c r="AP50" s="281"/>
      <c r="AQ50" s="282" t="s">
        <v>251</v>
      </c>
      <c r="AR50" s="256"/>
      <c r="AS50" s="323"/>
      <c r="AT50" s="250"/>
      <c r="AU50" s="250"/>
      <c r="AV50" s="250"/>
      <c r="AW50" s="250"/>
      <c r="AX50" s="250"/>
      <c r="AY50" s="250"/>
      <c r="AZ50" s="250"/>
      <c r="BA50" s="250"/>
      <c r="BB50" s="250"/>
      <c r="BC50" s="250"/>
    </row>
    <row r="51" spans="1:55" s="302" customFormat="1" ht="98.25" x14ac:dyDescent="0.35">
      <c r="A51" s="238" t="s">
        <v>234</v>
      </c>
      <c r="B51" s="273" t="s">
        <v>210</v>
      </c>
      <c r="C51" s="274">
        <v>212733.6</v>
      </c>
      <c r="D51" s="275">
        <v>12000</v>
      </c>
      <c r="E51" s="276" t="s">
        <v>115</v>
      </c>
      <c r="F51" s="242" t="s">
        <v>65</v>
      </c>
      <c r="G51" s="277" t="s">
        <v>65</v>
      </c>
      <c r="H51" s="278" t="s">
        <v>144</v>
      </c>
      <c r="I51" s="278" t="s">
        <v>144</v>
      </c>
      <c r="J51" s="278" t="s">
        <v>144</v>
      </c>
      <c r="K51" s="278" t="s">
        <v>144</v>
      </c>
      <c r="L51" s="244" t="s">
        <v>144</v>
      </c>
      <c r="M51" s="244" t="s">
        <v>144</v>
      </c>
      <c r="N51" s="278" t="s">
        <v>144</v>
      </c>
      <c r="O51" s="278" t="s">
        <v>144</v>
      </c>
      <c r="P51" s="422"/>
      <c r="Q51" s="423"/>
      <c r="R51" s="423"/>
      <c r="S51" s="423"/>
      <c r="T51" s="423"/>
      <c r="U51" s="423"/>
      <c r="V51" s="423"/>
      <c r="W51" s="423"/>
      <c r="X51" s="423"/>
      <c r="Y51" s="423"/>
      <c r="Z51" s="245">
        <v>43017</v>
      </c>
      <c r="AA51" s="245"/>
      <c r="AB51" s="245">
        <v>43024</v>
      </c>
      <c r="AC51" s="245"/>
      <c r="AD51" s="245">
        <v>43024</v>
      </c>
      <c r="AE51" s="279"/>
      <c r="AF51" s="245">
        <v>43031</v>
      </c>
      <c r="AG51" s="279"/>
      <c r="AH51" s="245">
        <v>43098</v>
      </c>
      <c r="AI51" s="279"/>
      <c r="AJ51" s="280"/>
      <c r="AK51" s="281"/>
      <c r="AL51" s="281"/>
      <c r="AM51" s="281"/>
      <c r="AN51" s="281"/>
      <c r="AO51" s="281"/>
      <c r="AP51" s="281"/>
      <c r="AQ51" s="282" t="s">
        <v>251</v>
      </c>
      <c r="AR51" s="256"/>
      <c r="AS51" s="250"/>
      <c r="AT51" s="250"/>
      <c r="AU51" s="250"/>
      <c r="AV51" s="250"/>
      <c r="AW51" s="250"/>
      <c r="AX51" s="250"/>
      <c r="AY51" s="250"/>
      <c r="AZ51" s="250"/>
      <c r="BA51" s="250"/>
      <c r="BB51" s="250"/>
      <c r="BC51" s="250"/>
    </row>
    <row r="52" spans="1:55" s="302" customFormat="1" ht="89.25" customHeight="1" x14ac:dyDescent="0.35">
      <c r="A52" s="238" t="s">
        <v>235</v>
      </c>
      <c r="B52" s="273" t="s">
        <v>212</v>
      </c>
      <c r="C52" s="274">
        <v>212733.6</v>
      </c>
      <c r="D52" s="275">
        <v>12000</v>
      </c>
      <c r="E52" s="276" t="s">
        <v>115</v>
      </c>
      <c r="F52" s="242" t="s">
        <v>65</v>
      </c>
      <c r="G52" s="277" t="s">
        <v>65</v>
      </c>
      <c r="H52" s="278" t="s">
        <v>144</v>
      </c>
      <c r="I52" s="278" t="s">
        <v>144</v>
      </c>
      <c r="J52" s="278" t="s">
        <v>144</v>
      </c>
      <c r="K52" s="278" t="s">
        <v>144</v>
      </c>
      <c r="L52" s="244" t="s">
        <v>144</v>
      </c>
      <c r="M52" s="244" t="s">
        <v>144</v>
      </c>
      <c r="N52" s="278" t="s">
        <v>144</v>
      </c>
      <c r="O52" s="278" t="s">
        <v>144</v>
      </c>
      <c r="P52" s="422"/>
      <c r="Q52" s="423"/>
      <c r="R52" s="423"/>
      <c r="S52" s="423"/>
      <c r="T52" s="423"/>
      <c r="U52" s="423"/>
      <c r="V52" s="423"/>
      <c r="W52" s="423"/>
      <c r="X52" s="423"/>
      <c r="Y52" s="423"/>
      <c r="Z52" s="245">
        <v>43017</v>
      </c>
      <c r="AA52" s="245"/>
      <c r="AB52" s="245">
        <v>43024</v>
      </c>
      <c r="AC52" s="245"/>
      <c r="AD52" s="245">
        <v>43024</v>
      </c>
      <c r="AE52" s="279"/>
      <c r="AF52" s="245">
        <v>43031</v>
      </c>
      <c r="AG52" s="279"/>
      <c r="AH52" s="245">
        <v>43098</v>
      </c>
      <c r="AI52" s="279"/>
      <c r="AJ52" s="280"/>
      <c r="AK52" s="281"/>
      <c r="AL52" s="281"/>
      <c r="AM52" s="281"/>
      <c r="AN52" s="281"/>
      <c r="AO52" s="281"/>
      <c r="AP52" s="281"/>
      <c r="AQ52" s="282" t="s">
        <v>252</v>
      </c>
      <c r="AR52" s="256"/>
      <c r="AS52" s="250"/>
      <c r="AT52" s="250"/>
      <c r="AU52" s="250"/>
      <c r="AV52" s="250"/>
      <c r="AW52" s="250"/>
      <c r="AX52" s="250"/>
      <c r="AY52" s="250"/>
      <c r="AZ52" s="250"/>
      <c r="BA52" s="250"/>
      <c r="BB52" s="250"/>
      <c r="BC52" s="250"/>
    </row>
    <row r="53" spans="1:55" s="161" customFormat="1" ht="176.25" customHeight="1" x14ac:dyDescent="0.35">
      <c r="A53" s="214" t="s">
        <v>209</v>
      </c>
      <c r="B53" s="226" t="s">
        <v>208</v>
      </c>
      <c r="C53" s="227">
        <v>514106.2</v>
      </c>
      <c r="D53" s="228">
        <f>C53/18.9724</f>
        <v>27097.583858657839</v>
      </c>
      <c r="E53" s="211" t="s">
        <v>115</v>
      </c>
      <c r="F53" s="210" t="s">
        <v>65</v>
      </c>
      <c r="G53" s="229" t="s">
        <v>65</v>
      </c>
      <c r="H53" s="222" t="s">
        <v>144</v>
      </c>
      <c r="I53" s="222" t="s">
        <v>144</v>
      </c>
      <c r="J53" s="222" t="s">
        <v>144</v>
      </c>
      <c r="K53" s="222" t="s">
        <v>144</v>
      </c>
      <c r="L53" s="199" t="s">
        <v>144</v>
      </c>
      <c r="M53" s="199" t="s">
        <v>144</v>
      </c>
      <c r="N53" s="222" t="s">
        <v>144</v>
      </c>
      <c r="O53" s="222" t="s">
        <v>144</v>
      </c>
      <c r="P53" s="422"/>
      <c r="Q53" s="423"/>
      <c r="R53" s="423"/>
      <c r="S53" s="423"/>
      <c r="T53" s="423"/>
      <c r="U53" s="423"/>
      <c r="V53" s="423"/>
      <c r="W53" s="423"/>
      <c r="X53" s="423"/>
      <c r="Y53" s="423"/>
      <c r="Z53" s="200">
        <v>43017</v>
      </c>
      <c r="AA53" s="200">
        <v>43039</v>
      </c>
      <c r="AB53" s="200">
        <v>43024</v>
      </c>
      <c r="AC53" s="200">
        <v>43061</v>
      </c>
      <c r="AD53" s="200">
        <v>43024</v>
      </c>
      <c r="AE53" s="200">
        <v>43061</v>
      </c>
      <c r="AF53" s="200">
        <v>43031</v>
      </c>
      <c r="AG53" s="200">
        <v>43057</v>
      </c>
      <c r="AH53" s="200">
        <v>43098</v>
      </c>
      <c r="AI53" s="200">
        <v>43100</v>
      </c>
      <c r="AJ53" s="223" t="s">
        <v>253</v>
      </c>
      <c r="AK53" s="224">
        <v>514106.2</v>
      </c>
      <c r="AL53" s="224">
        <f>AK53/18.8242</f>
        <v>27310.918923513349</v>
      </c>
      <c r="AM53" s="224">
        <v>0</v>
      </c>
      <c r="AN53" s="224">
        <v>0</v>
      </c>
      <c r="AO53" s="224">
        <v>514106.2</v>
      </c>
      <c r="AP53" s="224">
        <f>AO53/18.8242</f>
        <v>27310.918923513349</v>
      </c>
      <c r="AQ53" s="311" t="s">
        <v>304</v>
      </c>
      <c r="AR53" s="256"/>
      <c r="AS53" s="250"/>
      <c r="AT53" s="160"/>
      <c r="AU53" s="160"/>
      <c r="AV53" s="160"/>
      <c r="AW53" s="160"/>
      <c r="AX53" s="160"/>
      <c r="AY53" s="160"/>
      <c r="AZ53" s="160"/>
      <c r="BA53" s="160"/>
      <c r="BB53" s="160"/>
      <c r="BC53" s="160"/>
    </row>
    <row r="54" spans="1:55" s="161" customFormat="1" ht="104.25" customHeight="1" x14ac:dyDescent="0.35">
      <c r="A54" s="214" t="s">
        <v>214</v>
      </c>
      <c r="B54" s="226" t="s">
        <v>211</v>
      </c>
      <c r="C54" s="227">
        <v>780023.2</v>
      </c>
      <c r="D54" s="228">
        <v>44000</v>
      </c>
      <c r="E54" s="211" t="s">
        <v>115</v>
      </c>
      <c r="F54" s="210" t="s">
        <v>65</v>
      </c>
      <c r="G54" s="229" t="s">
        <v>65</v>
      </c>
      <c r="H54" s="222" t="s">
        <v>144</v>
      </c>
      <c r="I54" s="222" t="s">
        <v>144</v>
      </c>
      <c r="J54" s="222" t="s">
        <v>144</v>
      </c>
      <c r="K54" s="222" t="s">
        <v>144</v>
      </c>
      <c r="L54" s="199" t="s">
        <v>144</v>
      </c>
      <c r="M54" s="199" t="s">
        <v>144</v>
      </c>
      <c r="N54" s="222" t="s">
        <v>144</v>
      </c>
      <c r="O54" s="222" t="s">
        <v>144</v>
      </c>
      <c r="P54" s="422"/>
      <c r="Q54" s="423"/>
      <c r="R54" s="423"/>
      <c r="S54" s="423"/>
      <c r="T54" s="423"/>
      <c r="U54" s="423"/>
      <c r="V54" s="423"/>
      <c r="W54" s="423"/>
      <c r="X54" s="423"/>
      <c r="Y54" s="423"/>
      <c r="Z54" s="200">
        <v>43017</v>
      </c>
      <c r="AA54" s="200">
        <v>43026</v>
      </c>
      <c r="AB54" s="200">
        <v>43024</v>
      </c>
      <c r="AC54" s="200">
        <v>43040</v>
      </c>
      <c r="AD54" s="200">
        <v>43024</v>
      </c>
      <c r="AE54" s="200">
        <v>43040</v>
      </c>
      <c r="AF54" s="200">
        <v>43031</v>
      </c>
      <c r="AG54" s="200">
        <v>43053</v>
      </c>
      <c r="AH54" s="200">
        <v>43098</v>
      </c>
      <c r="AI54" s="200">
        <v>43100</v>
      </c>
      <c r="AJ54" s="223" t="s">
        <v>239</v>
      </c>
      <c r="AK54" s="224">
        <v>770023.2</v>
      </c>
      <c r="AL54" s="224">
        <f>AK54/19.1478</f>
        <v>40214.708739385198</v>
      </c>
      <c r="AM54" s="224">
        <v>0</v>
      </c>
      <c r="AN54" s="224">
        <v>0</v>
      </c>
      <c r="AO54" s="224">
        <f>AK54</f>
        <v>770023.2</v>
      </c>
      <c r="AP54" s="224">
        <f>AO54/19.1478</f>
        <v>40214.708739385198</v>
      </c>
      <c r="AQ54" s="312" t="s">
        <v>303</v>
      </c>
      <c r="AR54" s="256"/>
      <c r="AS54" s="250"/>
      <c r="AT54" s="160"/>
      <c r="AU54" s="160"/>
      <c r="AV54" s="160"/>
      <c r="AW54" s="160"/>
      <c r="AX54" s="160"/>
      <c r="AY54" s="160"/>
      <c r="AZ54" s="160"/>
      <c r="BA54" s="160"/>
      <c r="BB54" s="160"/>
      <c r="BC54" s="160"/>
    </row>
    <row r="55" spans="1:55" s="161" customFormat="1" ht="85.5" customHeight="1" x14ac:dyDescent="0.35">
      <c r="A55" s="214" t="s">
        <v>215</v>
      </c>
      <c r="B55" s="226" t="s">
        <v>213</v>
      </c>
      <c r="C55" s="227">
        <v>310236.5</v>
      </c>
      <c r="D55" s="228">
        <v>17500</v>
      </c>
      <c r="E55" s="211" t="s">
        <v>115</v>
      </c>
      <c r="F55" s="210" t="s">
        <v>65</v>
      </c>
      <c r="G55" s="229" t="s">
        <v>65</v>
      </c>
      <c r="H55" s="222" t="s">
        <v>144</v>
      </c>
      <c r="I55" s="222" t="s">
        <v>144</v>
      </c>
      <c r="J55" s="222" t="s">
        <v>144</v>
      </c>
      <c r="K55" s="222" t="s">
        <v>144</v>
      </c>
      <c r="L55" s="199" t="s">
        <v>144</v>
      </c>
      <c r="M55" s="199" t="s">
        <v>144</v>
      </c>
      <c r="N55" s="222" t="s">
        <v>144</v>
      </c>
      <c r="O55" s="222" t="s">
        <v>144</v>
      </c>
      <c r="P55" s="422"/>
      <c r="Q55" s="423"/>
      <c r="R55" s="423"/>
      <c r="S55" s="423"/>
      <c r="T55" s="423"/>
      <c r="U55" s="423"/>
      <c r="V55" s="423"/>
      <c r="W55" s="423"/>
      <c r="X55" s="423"/>
      <c r="Y55" s="423"/>
      <c r="Z55" s="200">
        <v>43017</v>
      </c>
      <c r="AA55" s="200">
        <v>43026</v>
      </c>
      <c r="AB55" s="200">
        <v>43024</v>
      </c>
      <c r="AC55" s="200">
        <v>43040</v>
      </c>
      <c r="AD55" s="200">
        <v>43024</v>
      </c>
      <c r="AE55" s="200">
        <v>43040</v>
      </c>
      <c r="AF55" s="200">
        <v>43031</v>
      </c>
      <c r="AG55" s="200">
        <v>43053</v>
      </c>
      <c r="AH55" s="200">
        <v>43098</v>
      </c>
      <c r="AI55" s="200">
        <v>43100</v>
      </c>
      <c r="AJ55" s="272" t="s">
        <v>240</v>
      </c>
      <c r="AK55" s="224">
        <v>305236.5</v>
      </c>
      <c r="AL55" s="224">
        <f>AK55/19.1478</f>
        <v>15941.074170400778</v>
      </c>
      <c r="AM55" s="224">
        <v>0</v>
      </c>
      <c r="AN55" s="224">
        <v>0</v>
      </c>
      <c r="AO55" s="224">
        <v>305236.5</v>
      </c>
      <c r="AP55" s="224">
        <f>AO55/19.1478</f>
        <v>15941.074170400778</v>
      </c>
      <c r="AQ55" s="311" t="s">
        <v>302</v>
      </c>
      <c r="AR55" s="256"/>
      <c r="AS55" s="250"/>
      <c r="AT55" s="160"/>
      <c r="AU55" s="160"/>
      <c r="AV55" s="160"/>
      <c r="AW55" s="160"/>
      <c r="AX55" s="160"/>
      <c r="AY55" s="160"/>
      <c r="AZ55" s="160"/>
      <c r="BA55" s="160"/>
      <c r="BB55" s="160"/>
      <c r="BC55" s="160"/>
    </row>
    <row r="56" spans="1:55" s="302" customFormat="1" ht="85.5" customHeight="1" x14ac:dyDescent="0.35">
      <c r="A56" s="214" t="s">
        <v>283</v>
      </c>
      <c r="B56" s="226" t="s">
        <v>257</v>
      </c>
      <c r="C56" s="227">
        <v>849816</v>
      </c>
      <c r="D56" s="228">
        <f>C56/18.536</f>
        <v>45846.78463530427</v>
      </c>
      <c r="E56" s="211" t="s">
        <v>115</v>
      </c>
      <c r="F56" s="210" t="s">
        <v>69</v>
      </c>
      <c r="G56" s="229" t="s">
        <v>69</v>
      </c>
      <c r="H56" s="222" t="s">
        <v>144</v>
      </c>
      <c r="I56" s="222" t="s">
        <v>144</v>
      </c>
      <c r="J56" s="222" t="s">
        <v>144</v>
      </c>
      <c r="K56" s="222" t="s">
        <v>144</v>
      </c>
      <c r="L56" s="199" t="s">
        <v>144</v>
      </c>
      <c r="M56" s="199" t="s">
        <v>144</v>
      </c>
      <c r="N56" s="199" t="s">
        <v>144</v>
      </c>
      <c r="O56" s="199" t="s">
        <v>144</v>
      </c>
      <c r="P56" s="422"/>
      <c r="Q56" s="423"/>
      <c r="R56" s="423"/>
      <c r="S56" s="423"/>
      <c r="T56" s="423"/>
      <c r="U56" s="423"/>
      <c r="V56" s="423"/>
      <c r="W56" s="423"/>
      <c r="X56" s="423"/>
      <c r="Y56" s="423"/>
      <c r="Z56" s="200">
        <v>43179</v>
      </c>
      <c r="AA56" s="200">
        <v>43195</v>
      </c>
      <c r="AB56" s="200">
        <v>43186</v>
      </c>
      <c r="AC56" s="200">
        <v>43209</v>
      </c>
      <c r="AD56" s="200">
        <v>43186</v>
      </c>
      <c r="AE56" s="200">
        <v>43209</v>
      </c>
      <c r="AF56" s="200">
        <v>43193</v>
      </c>
      <c r="AG56" s="200">
        <v>43222</v>
      </c>
      <c r="AH56" s="200">
        <v>43465</v>
      </c>
      <c r="AI56" s="200"/>
      <c r="AJ56" s="272" t="s">
        <v>318</v>
      </c>
      <c r="AK56" s="224">
        <v>849816</v>
      </c>
      <c r="AL56" s="224">
        <f>AK56/18.0333</f>
        <v>47124.819084693314</v>
      </c>
      <c r="AM56" s="224"/>
      <c r="AN56" s="224"/>
      <c r="AO56" s="224"/>
      <c r="AP56" s="224"/>
      <c r="AQ56" s="313" t="s">
        <v>291</v>
      </c>
      <c r="AR56" s="256"/>
      <c r="AS56" s="250"/>
      <c r="AT56" s="250"/>
      <c r="AU56" s="250"/>
      <c r="AV56" s="250"/>
      <c r="AW56" s="250"/>
      <c r="AX56" s="250"/>
      <c r="AY56" s="250"/>
      <c r="AZ56" s="250"/>
      <c r="BA56" s="250"/>
      <c r="BB56" s="250"/>
      <c r="BC56" s="250"/>
    </row>
    <row r="57" spans="1:55" s="161" customFormat="1" ht="85.5" customHeight="1" x14ac:dyDescent="0.35">
      <c r="A57" s="214" t="s">
        <v>284</v>
      </c>
      <c r="B57" s="226" t="s">
        <v>258</v>
      </c>
      <c r="C57" s="227">
        <v>657066</v>
      </c>
      <c r="D57" s="228">
        <f>C57/18.536</f>
        <v>35448.100992662927</v>
      </c>
      <c r="E57" s="211" t="s">
        <v>115</v>
      </c>
      <c r="F57" s="210" t="s">
        <v>69</v>
      </c>
      <c r="G57" s="229" t="s">
        <v>69</v>
      </c>
      <c r="H57" s="222" t="s">
        <v>144</v>
      </c>
      <c r="I57" s="222" t="s">
        <v>144</v>
      </c>
      <c r="J57" s="222" t="s">
        <v>144</v>
      </c>
      <c r="K57" s="222" t="s">
        <v>144</v>
      </c>
      <c r="L57" s="199" t="s">
        <v>144</v>
      </c>
      <c r="M57" s="199" t="s">
        <v>144</v>
      </c>
      <c r="N57" s="199" t="s">
        <v>144</v>
      </c>
      <c r="O57" s="199" t="s">
        <v>144</v>
      </c>
      <c r="P57" s="422"/>
      <c r="Q57" s="423"/>
      <c r="R57" s="423"/>
      <c r="S57" s="423"/>
      <c r="T57" s="423"/>
      <c r="U57" s="423"/>
      <c r="V57" s="423"/>
      <c r="W57" s="423"/>
      <c r="X57" s="423"/>
      <c r="Y57" s="423"/>
      <c r="Z57" s="200">
        <v>43179</v>
      </c>
      <c r="AA57" s="200">
        <v>43195</v>
      </c>
      <c r="AB57" s="200" t="s">
        <v>299</v>
      </c>
      <c r="AC57" s="200">
        <v>43208</v>
      </c>
      <c r="AD57" s="200">
        <v>43186</v>
      </c>
      <c r="AE57" s="200">
        <v>43208</v>
      </c>
      <c r="AF57" s="200">
        <v>43193</v>
      </c>
      <c r="AG57" s="200">
        <v>43220</v>
      </c>
      <c r="AH57" s="200">
        <v>43465</v>
      </c>
      <c r="AI57" s="200"/>
      <c r="AJ57" s="272" t="s">
        <v>224</v>
      </c>
      <c r="AK57" s="224">
        <v>657066</v>
      </c>
      <c r="AL57" s="224">
        <f>AK57/17.9787</f>
        <v>36546.913848053533</v>
      </c>
      <c r="AM57" s="224"/>
      <c r="AN57" s="224"/>
      <c r="AO57" s="224"/>
      <c r="AP57" s="224"/>
      <c r="AQ57" s="313" t="s">
        <v>291</v>
      </c>
      <c r="AR57" s="256"/>
      <c r="AS57" s="250"/>
      <c r="AT57" s="160"/>
      <c r="AU57" s="160"/>
      <c r="AV57" s="160"/>
      <c r="AW57" s="160"/>
      <c r="AX57" s="160"/>
      <c r="AY57" s="160"/>
      <c r="AZ57" s="160"/>
      <c r="BA57" s="160"/>
      <c r="BB57" s="160"/>
      <c r="BC57" s="160"/>
    </row>
    <row r="58" spans="1:55" s="161" customFormat="1" ht="85.5" customHeight="1" x14ac:dyDescent="0.35">
      <c r="A58" s="214" t="s">
        <v>259</v>
      </c>
      <c r="B58" s="226" t="s">
        <v>260</v>
      </c>
      <c r="C58" s="227">
        <v>481841</v>
      </c>
      <c r="D58" s="228">
        <f t="shared" ref="D58:D69" si="4">C58/18.536</f>
        <v>25994.87483815278</v>
      </c>
      <c r="E58" s="211" t="s">
        <v>115</v>
      </c>
      <c r="F58" s="210" t="s">
        <v>65</v>
      </c>
      <c r="G58" s="229" t="s">
        <v>65</v>
      </c>
      <c r="H58" s="222" t="s">
        <v>144</v>
      </c>
      <c r="I58" s="222" t="s">
        <v>144</v>
      </c>
      <c r="J58" s="222" t="s">
        <v>144</v>
      </c>
      <c r="K58" s="222" t="s">
        <v>144</v>
      </c>
      <c r="L58" s="199" t="s">
        <v>144</v>
      </c>
      <c r="M58" s="199" t="s">
        <v>144</v>
      </c>
      <c r="N58" s="199" t="s">
        <v>144</v>
      </c>
      <c r="O58" s="199" t="s">
        <v>144</v>
      </c>
      <c r="P58" s="422"/>
      <c r="Q58" s="423"/>
      <c r="R58" s="423"/>
      <c r="S58" s="423"/>
      <c r="T58" s="423"/>
      <c r="U58" s="423"/>
      <c r="V58" s="423"/>
      <c r="W58" s="423"/>
      <c r="X58" s="423"/>
      <c r="Y58" s="423"/>
      <c r="Z58" s="200">
        <v>43179</v>
      </c>
      <c r="AA58" s="200">
        <v>43202</v>
      </c>
      <c r="AB58" s="200">
        <v>43186</v>
      </c>
      <c r="AC58" s="200">
        <v>43216</v>
      </c>
      <c r="AD58" s="200">
        <v>43186</v>
      </c>
      <c r="AE58" s="200">
        <v>43216</v>
      </c>
      <c r="AF58" s="200">
        <v>43193</v>
      </c>
      <c r="AG58" s="200">
        <v>43228</v>
      </c>
      <c r="AH58" s="200">
        <v>43465</v>
      </c>
      <c r="AI58" s="200"/>
      <c r="AJ58" s="272" t="s">
        <v>319</v>
      </c>
      <c r="AK58" s="224">
        <v>481841</v>
      </c>
      <c r="AL58" s="224">
        <f>AK58/19.053</f>
        <v>25289.508213929563</v>
      </c>
      <c r="AM58" s="224"/>
      <c r="AN58" s="224"/>
      <c r="AO58" s="224"/>
      <c r="AP58" s="224"/>
      <c r="AQ58" s="313"/>
      <c r="AR58" s="256"/>
      <c r="AS58" s="250"/>
      <c r="AT58" s="160"/>
      <c r="AU58" s="160"/>
      <c r="AV58" s="160"/>
      <c r="AW58" s="160"/>
      <c r="AX58" s="160"/>
      <c r="AY58" s="160"/>
      <c r="AZ58" s="160"/>
      <c r="BA58" s="160"/>
      <c r="BB58" s="160"/>
      <c r="BC58" s="160"/>
    </row>
    <row r="59" spans="1:55" s="161" customFormat="1" ht="85.5" customHeight="1" x14ac:dyDescent="0.35">
      <c r="A59" s="214" t="s">
        <v>285</v>
      </c>
      <c r="B59" s="226" t="s">
        <v>261</v>
      </c>
      <c r="C59" s="227">
        <v>481841</v>
      </c>
      <c r="D59" s="228">
        <f t="shared" si="4"/>
        <v>25994.87483815278</v>
      </c>
      <c r="E59" s="211" t="s">
        <v>115</v>
      </c>
      <c r="F59" s="210" t="s">
        <v>69</v>
      </c>
      <c r="G59" s="229" t="s">
        <v>69</v>
      </c>
      <c r="H59" s="222" t="s">
        <v>144</v>
      </c>
      <c r="I59" s="222" t="s">
        <v>144</v>
      </c>
      <c r="J59" s="222" t="s">
        <v>144</v>
      </c>
      <c r="K59" s="222" t="s">
        <v>144</v>
      </c>
      <c r="L59" s="199" t="s">
        <v>144</v>
      </c>
      <c r="M59" s="199" t="s">
        <v>144</v>
      </c>
      <c r="N59" s="199" t="s">
        <v>144</v>
      </c>
      <c r="O59" s="199" t="s">
        <v>144</v>
      </c>
      <c r="P59" s="422"/>
      <c r="Q59" s="423"/>
      <c r="R59" s="423"/>
      <c r="S59" s="423"/>
      <c r="T59" s="423"/>
      <c r="U59" s="423"/>
      <c r="V59" s="423"/>
      <c r="W59" s="423"/>
      <c r="X59" s="423"/>
      <c r="Y59" s="423"/>
      <c r="Z59" s="200">
        <v>43179</v>
      </c>
      <c r="AA59" s="200">
        <v>43195</v>
      </c>
      <c r="AB59" s="200">
        <v>43186</v>
      </c>
      <c r="AC59" s="200">
        <v>43209</v>
      </c>
      <c r="AD59" s="200">
        <v>43186</v>
      </c>
      <c r="AE59" s="200">
        <v>43209</v>
      </c>
      <c r="AF59" s="200">
        <v>43193</v>
      </c>
      <c r="AG59" s="200">
        <v>43222</v>
      </c>
      <c r="AH59" s="200">
        <v>43465</v>
      </c>
      <c r="AI59" s="200"/>
      <c r="AJ59" s="272" t="s">
        <v>317</v>
      </c>
      <c r="AK59" s="224">
        <v>481841</v>
      </c>
      <c r="AL59" s="224">
        <f>AK59/18.0333</f>
        <v>26719.513344756644</v>
      </c>
      <c r="AM59" s="224"/>
      <c r="AN59" s="224"/>
      <c r="AO59" s="224"/>
      <c r="AP59" s="224"/>
      <c r="AQ59" s="313" t="s">
        <v>291</v>
      </c>
      <c r="AR59" s="256"/>
      <c r="AS59" s="250"/>
      <c r="AT59" s="160"/>
      <c r="AU59" s="160"/>
      <c r="AV59" s="160"/>
      <c r="AW59" s="160"/>
      <c r="AX59" s="160"/>
      <c r="AY59" s="160"/>
      <c r="AZ59" s="160"/>
      <c r="BA59" s="160"/>
      <c r="BB59" s="160"/>
      <c r="BC59" s="160"/>
    </row>
    <row r="60" spans="1:55" s="161" customFormat="1" ht="78.75" x14ac:dyDescent="0.35">
      <c r="A60" s="214" t="s">
        <v>286</v>
      </c>
      <c r="B60" s="226" t="s">
        <v>262</v>
      </c>
      <c r="C60" s="227">
        <v>481841</v>
      </c>
      <c r="D60" s="228">
        <f t="shared" si="4"/>
        <v>25994.87483815278</v>
      </c>
      <c r="E60" s="211" t="s">
        <v>115</v>
      </c>
      <c r="F60" s="210" t="s">
        <v>69</v>
      </c>
      <c r="G60" s="229" t="s">
        <v>69</v>
      </c>
      <c r="H60" s="222" t="s">
        <v>144</v>
      </c>
      <c r="I60" s="222" t="s">
        <v>144</v>
      </c>
      <c r="J60" s="222" t="s">
        <v>144</v>
      </c>
      <c r="K60" s="222" t="s">
        <v>144</v>
      </c>
      <c r="L60" s="199" t="s">
        <v>144</v>
      </c>
      <c r="M60" s="199" t="s">
        <v>144</v>
      </c>
      <c r="N60" s="199" t="s">
        <v>144</v>
      </c>
      <c r="O60" s="199" t="s">
        <v>144</v>
      </c>
      <c r="P60" s="422"/>
      <c r="Q60" s="423"/>
      <c r="R60" s="423"/>
      <c r="S60" s="423"/>
      <c r="T60" s="423"/>
      <c r="U60" s="423"/>
      <c r="V60" s="423"/>
      <c r="W60" s="423"/>
      <c r="X60" s="423"/>
      <c r="Y60" s="423"/>
      <c r="Z60" s="200">
        <v>43179</v>
      </c>
      <c r="AA60" s="200">
        <v>43195</v>
      </c>
      <c r="AB60" s="200">
        <v>43186</v>
      </c>
      <c r="AC60" s="200">
        <v>43209</v>
      </c>
      <c r="AD60" s="200">
        <v>43186</v>
      </c>
      <c r="AE60" s="200">
        <v>43209</v>
      </c>
      <c r="AF60" s="200">
        <v>43193</v>
      </c>
      <c r="AG60" s="200">
        <v>43224</v>
      </c>
      <c r="AH60" s="200">
        <v>43465</v>
      </c>
      <c r="AI60" s="200"/>
      <c r="AJ60" s="272" t="s">
        <v>250</v>
      </c>
      <c r="AK60" s="224">
        <v>481841</v>
      </c>
      <c r="AL60" s="224">
        <f>AL59</f>
        <v>26719.513344756644</v>
      </c>
      <c r="AM60" s="224"/>
      <c r="AN60" s="224"/>
      <c r="AO60" s="224"/>
      <c r="AP60" s="224"/>
      <c r="AQ60" s="313" t="s">
        <v>291</v>
      </c>
      <c r="AR60" s="256"/>
      <c r="AS60" s="250"/>
      <c r="AT60" s="160"/>
      <c r="AU60" s="160"/>
      <c r="AV60" s="160"/>
      <c r="AW60" s="160"/>
      <c r="AX60" s="160"/>
      <c r="AY60" s="160"/>
      <c r="AZ60" s="160"/>
      <c r="BA60" s="160"/>
      <c r="BB60" s="160"/>
      <c r="BC60" s="160"/>
    </row>
    <row r="61" spans="1:55" s="161" customFormat="1" ht="85.5" customHeight="1" x14ac:dyDescent="0.35">
      <c r="A61" s="214" t="s">
        <v>263</v>
      </c>
      <c r="B61" s="226" t="s">
        <v>264</v>
      </c>
      <c r="C61" s="227">
        <v>481841</v>
      </c>
      <c r="D61" s="228">
        <f t="shared" si="4"/>
        <v>25994.87483815278</v>
      </c>
      <c r="E61" s="211" t="s">
        <v>115</v>
      </c>
      <c r="F61" s="210" t="s">
        <v>65</v>
      </c>
      <c r="G61" s="229" t="s">
        <v>65</v>
      </c>
      <c r="H61" s="222" t="s">
        <v>144</v>
      </c>
      <c r="I61" s="222" t="s">
        <v>144</v>
      </c>
      <c r="J61" s="222" t="s">
        <v>144</v>
      </c>
      <c r="K61" s="222" t="s">
        <v>144</v>
      </c>
      <c r="L61" s="199" t="s">
        <v>144</v>
      </c>
      <c r="M61" s="199" t="s">
        <v>144</v>
      </c>
      <c r="N61" s="199" t="s">
        <v>144</v>
      </c>
      <c r="O61" s="199" t="s">
        <v>144</v>
      </c>
      <c r="P61" s="422"/>
      <c r="Q61" s="423"/>
      <c r="R61" s="423"/>
      <c r="S61" s="423"/>
      <c r="T61" s="423"/>
      <c r="U61" s="423"/>
      <c r="V61" s="423"/>
      <c r="W61" s="423"/>
      <c r="X61" s="423"/>
      <c r="Y61" s="423"/>
      <c r="Z61" s="200">
        <v>43179</v>
      </c>
      <c r="AA61" s="200">
        <v>43244</v>
      </c>
      <c r="AB61" s="200">
        <v>43186</v>
      </c>
      <c r="AC61" s="200">
        <v>43258</v>
      </c>
      <c r="AD61" s="200">
        <v>43186</v>
      </c>
      <c r="AE61" s="200">
        <v>43258</v>
      </c>
      <c r="AF61" s="200">
        <v>43193</v>
      </c>
      <c r="AG61" s="200">
        <v>43277</v>
      </c>
      <c r="AH61" s="200">
        <v>43465</v>
      </c>
      <c r="AI61" s="200"/>
      <c r="AJ61" s="272" t="s">
        <v>320</v>
      </c>
      <c r="AK61" s="224">
        <v>405200</v>
      </c>
      <c r="AL61" s="224">
        <f>AK61/20.3129</f>
        <v>19947.914871830217</v>
      </c>
      <c r="AM61" s="224"/>
      <c r="AN61" s="224"/>
      <c r="AO61" s="224"/>
      <c r="AP61" s="224"/>
      <c r="AQ61" s="313"/>
      <c r="AR61" s="256"/>
      <c r="AS61" s="250"/>
      <c r="AT61" s="160"/>
      <c r="AU61" s="160"/>
      <c r="AV61" s="160"/>
      <c r="AW61" s="160"/>
      <c r="AX61" s="160"/>
      <c r="AY61" s="160"/>
      <c r="AZ61" s="160"/>
      <c r="BA61" s="160"/>
      <c r="BB61" s="160"/>
      <c r="BC61" s="160"/>
    </row>
    <row r="62" spans="1:55" s="161" customFormat="1" ht="59.25" x14ac:dyDescent="0.35">
      <c r="A62" s="214" t="s">
        <v>265</v>
      </c>
      <c r="B62" s="226" t="s">
        <v>266</v>
      </c>
      <c r="C62" s="227">
        <v>657066</v>
      </c>
      <c r="D62" s="228">
        <f t="shared" si="4"/>
        <v>35448.100992662927</v>
      </c>
      <c r="E62" s="211" t="s">
        <v>115</v>
      </c>
      <c r="F62" s="210" t="s">
        <v>65</v>
      </c>
      <c r="G62" s="229" t="s">
        <v>65</v>
      </c>
      <c r="H62" s="222" t="s">
        <v>144</v>
      </c>
      <c r="I62" s="222" t="s">
        <v>144</v>
      </c>
      <c r="J62" s="222" t="s">
        <v>144</v>
      </c>
      <c r="K62" s="222" t="s">
        <v>144</v>
      </c>
      <c r="L62" s="199" t="s">
        <v>144</v>
      </c>
      <c r="M62" s="199" t="s">
        <v>144</v>
      </c>
      <c r="N62" s="199" t="s">
        <v>144</v>
      </c>
      <c r="O62" s="199" t="s">
        <v>144</v>
      </c>
      <c r="P62" s="422"/>
      <c r="Q62" s="423"/>
      <c r="R62" s="423"/>
      <c r="S62" s="423"/>
      <c r="T62" s="423"/>
      <c r="U62" s="423"/>
      <c r="V62" s="423"/>
      <c r="W62" s="423"/>
      <c r="X62" s="423"/>
      <c r="Y62" s="423"/>
      <c r="Z62" s="200">
        <v>43179</v>
      </c>
      <c r="AA62" s="200">
        <v>43192</v>
      </c>
      <c r="AB62" s="200">
        <v>43186</v>
      </c>
      <c r="AC62" s="200">
        <v>43208</v>
      </c>
      <c r="AD62" s="200">
        <v>43186</v>
      </c>
      <c r="AE62" s="200">
        <v>43208</v>
      </c>
      <c r="AF62" s="200">
        <v>43193</v>
      </c>
      <c r="AG62" s="200">
        <v>43244</v>
      </c>
      <c r="AH62" s="200">
        <v>43465</v>
      </c>
      <c r="AI62" s="200"/>
      <c r="AJ62" s="272" t="s">
        <v>321</v>
      </c>
      <c r="AK62" s="224">
        <v>669228</v>
      </c>
      <c r="AL62" s="224">
        <f>AK62/19.9787</f>
        <v>33497.074384219195</v>
      </c>
      <c r="AM62" s="224"/>
      <c r="AN62" s="224"/>
      <c r="AO62" s="224"/>
      <c r="AP62" s="224"/>
      <c r="AQ62" s="313"/>
      <c r="AR62" s="256"/>
      <c r="AS62" s="250"/>
      <c r="AT62" s="160"/>
      <c r="AU62" s="160"/>
      <c r="AV62" s="160"/>
      <c r="AW62" s="160"/>
      <c r="AX62" s="160"/>
      <c r="AY62" s="160"/>
      <c r="AZ62" s="160"/>
      <c r="BA62" s="160"/>
      <c r="BB62" s="160"/>
      <c r="BC62" s="160"/>
    </row>
    <row r="63" spans="1:55" s="161" customFormat="1" ht="78.75" x14ac:dyDescent="0.35">
      <c r="A63" s="214" t="s">
        <v>267</v>
      </c>
      <c r="B63" s="226" t="s">
        <v>268</v>
      </c>
      <c r="C63" s="227">
        <v>657066</v>
      </c>
      <c r="D63" s="228">
        <f t="shared" si="4"/>
        <v>35448.100992662927</v>
      </c>
      <c r="E63" s="211" t="s">
        <v>115</v>
      </c>
      <c r="F63" s="210" t="s">
        <v>65</v>
      </c>
      <c r="G63" s="229"/>
      <c r="H63" s="222" t="s">
        <v>144</v>
      </c>
      <c r="I63" s="222" t="s">
        <v>144</v>
      </c>
      <c r="J63" s="222" t="s">
        <v>144</v>
      </c>
      <c r="K63" s="222" t="s">
        <v>144</v>
      </c>
      <c r="L63" s="199" t="s">
        <v>144</v>
      </c>
      <c r="M63" s="199" t="s">
        <v>144</v>
      </c>
      <c r="N63" s="199" t="s">
        <v>144</v>
      </c>
      <c r="O63" s="199" t="s">
        <v>144</v>
      </c>
      <c r="P63" s="422"/>
      <c r="Q63" s="423"/>
      <c r="R63" s="423"/>
      <c r="S63" s="423"/>
      <c r="T63" s="423"/>
      <c r="U63" s="423"/>
      <c r="V63" s="423"/>
      <c r="W63" s="423"/>
      <c r="X63" s="423"/>
      <c r="Y63" s="423"/>
      <c r="Z63" s="200">
        <v>43179</v>
      </c>
      <c r="AA63" s="200"/>
      <c r="AB63" s="200">
        <v>43186</v>
      </c>
      <c r="AC63" s="200"/>
      <c r="AD63" s="200">
        <v>43186</v>
      </c>
      <c r="AE63" s="200"/>
      <c r="AF63" s="200">
        <v>43193</v>
      </c>
      <c r="AG63" s="200"/>
      <c r="AH63" s="200">
        <v>43465</v>
      </c>
      <c r="AI63" s="200"/>
      <c r="AJ63" s="272"/>
      <c r="AK63" s="224"/>
      <c r="AL63" s="224"/>
      <c r="AM63" s="224"/>
      <c r="AN63" s="224"/>
      <c r="AO63" s="224"/>
      <c r="AP63" s="224"/>
      <c r="AQ63" s="313"/>
      <c r="AR63" s="256"/>
      <c r="AS63" s="250"/>
      <c r="AT63" s="160"/>
      <c r="AU63" s="160"/>
      <c r="AV63" s="160"/>
      <c r="AW63" s="160"/>
      <c r="AX63" s="160"/>
      <c r="AY63" s="160"/>
      <c r="AZ63" s="160"/>
      <c r="BA63" s="160"/>
      <c r="BB63" s="160"/>
      <c r="BC63" s="160"/>
    </row>
    <row r="64" spans="1:55" s="161" customFormat="1" ht="145.5" customHeight="1" x14ac:dyDescent="0.35">
      <c r="A64" s="214" t="s">
        <v>269</v>
      </c>
      <c r="B64" s="226" t="s">
        <v>270</v>
      </c>
      <c r="C64" s="227">
        <v>849816</v>
      </c>
      <c r="D64" s="228">
        <f t="shared" si="4"/>
        <v>45846.78463530427</v>
      </c>
      <c r="E64" s="211" t="s">
        <v>115</v>
      </c>
      <c r="F64" s="210" t="s">
        <v>65</v>
      </c>
      <c r="G64" s="229"/>
      <c r="H64" s="222" t="s">
        <v>144</v>
      </c>
      <c r="I64" s="222" t="s">
        <v>144</v>
      </c>
      <c r="J64" s="222" t="s">
        <v>144</v>
      </c>
      <c r="K64" s="222" t="s">
        <v>144</v>
      </c>
      <c r="L64" s="199" t="s">
        <v>144</v>
      </c>
      <c r="M64" s="199" t="s">
        <v>144</v>
      </c>
      <c r="N64" s="199" t="s">
        <v>144</v>
      </c>
      <c r="O64" s="199" t="s">
        <v>144</v>
      </c>
      <c r="P64" s="422"/>
      <c r="Q64" s="423"/>
      <c r="R64" s="423"/>
      <c r="S64" s="423"/>
      <c r="T64" s="423"/>
      <c r="U64" s="423"/>
      <c r="V64" s="423"/>
      <c r="W64" s="423"/>
      <c r="X64" s="423"/>
      <c r="Y64" s="423"/>
      <c r="Z64" s="200">
        <v>43179</v>
      </c>
      <c r="AA64" s="200"/>
      <c r="AB64" s="200">
        <v>43186</v>
      </c>
      <c r="AC64" s="200"/>
      <c r="AD64" s="200">
        <v>43186</v>
      </c>
      <c r="AE64" s="200"/>
      <c r="AF64" s="200">
        <v>43193</v>
      </c>
      <c r="AG64" s="200"/>
      <c r="AH64" s="200">
        <v>43465</v>
      </c>
      <c r="AI64" s="200"/>
      <c r="AJ64" s="272"/>
      <c r="AK64" s="224"/>
      <c r="AL64" s="224"/>
      <c r="AM64" s="224"/>
      <c r="AN64" s="224"/>
      <c r="AO64" s="224"/>
      <c r="AP64" s="224"/>
      <c r="AQ64" s="313"/>
      <c r="AR64" s="256"/>
      <c r="AS64" s="250"/>
      <c r="AT64" s="160"/>
      <c r="AU64" s="160"/>
      <c r="AV64" s="160"/>
      <c r="AW64" s="160"/>
      <c r="AX64" s="160"/>
      <c r="AY64" s="160"/>
      <c r="AZ64" s="160"/>
      <c r="BA64" s="160"/>
      <c r="BB64" s="160"/>
      <c r="BC64" s="160"/>
    </row>
    <row r="65" spans="1:55" s="161" customFormat="1" ht="88.5" x14ac:dyDescent="0.35">
      <c r="A65" s="214" t="s">
        <v>287</v>
      </c>
      <c r="B65" s="226" t="s">
        <v>271</v>
      </c>
      <c r="C65" s="227">
        <v>554853</v>
      </c>
      <c r="D65" s="228">
        <f t="shared" si="4"/>
        <v>29933.804488562793</v>
      </c>
      <c r="E65" s="211" t="s">
        <v>115</v>
      </c>
      <c r="F65" s="210" t="s">
        <v>69</v>
      </c>
      <c r="G65" s="229" t="s">
        <v>69</v>
      </c>
      <c r="H65" s="222" t="s">
        <v>144</v>
      </c>
      <c r="I65" s="222" t="s">
        <v>144</v>
      </c>
      <c r="J65" s="222" t="s">
        <v>144</v>
      </c>
      <c r="K65" s="222" t="s">
        <v>144</v>
      </c>
      <c r="L65" s="199" t="s">
        <v>144</v>
      </c>
      <c r="M65" s="199" t="s">
        <v>144</v>
      </c>
      <c r="N65" s="199" t="s">
        <v>144</v>
      </c>
      <c r="O65" s="199" t="s">
        <v>144</v>
      </c>
      <c r="P65" s="422"/>
      <c r="Q65" s="423"/>
      <c r="R65" s="423"/>
      <c r="S65" s="423"/>
      <c r="T65" s="423"/>
      <c r="U65" s="423"/>
      <c r="V65" s="423"/>
      <c r="W65" s="423"/>
      <c r="X65" s="423"/>
      <c r="Y65" s="423"/>
      <c r="Z65" s="200">
        <v>43179</v>
      </c>
      <c r="AA65" s="200">
        <v>43195</v>
      </c>
      <c r="AB65" s="200">
        <v>43186</v>
      </c>
      <c r="AC65" s="200">
        <v>43207</v>
      </c>
      <c r="AD65" s="200">
        <v>43186</v>
      </c>
      <c r="AE65" s="200">
        <v>43207</v>
      </c>
      <c r="AF65" s="200">
        <v>43193</v>
      </c>
      <c r="AG65" s="200">
        <v>43216</v>
      </c>
      <c r="AH65" s="200">
        <v>43465</v>
      </c>
      <c r="AI65" s="200"/>
      <c r="AJ65" s="272" t="s">
        <v>196</v>
      </c>
      <c r="AK65" s="224">
        <v>335493</v>
      </c>
      <c r="AL65" s="224">
        <f>AK65/18.0394</f>
        <v>18597.79150082597</v>
      </c>
      <c r="AM65" s="224"/>
      <c r="AN65" s="224"/>
      <c r="AO65" s="224"/>
      <c r="AP65" s="224"/>
      <c r="AQ65" s="313" t="s">
        <v>291</v>
      </c>
      <c r="AR65" s="256"/>
      <c r="AS65" s="250"/>
      <c r="AT65" s="160"/>
      <c r="AU65" s="160"/>
      <c r="AV65" s="160"/>
      <c r="AW65" s="160"/>
      <c r="AX65" s="160"/>
      <c r="AY65" s="160"/>
      <c r="AZ65" s="160"/>
      <c r="BA65" s="160"/>
      <c r="BB65" s="160"/>
      <c r="BC65" s="160"/>
    </row>
    <row r="66" spans="1:55" s="161" customFormat="1" ht="88.5" x14ac:dyDescent="0.35">
      <c r="A66" s="214" t="s">
        <v>288</v>
      </c>
      <c r="B66" s="226" t="s">
        <v>272</v>
      </c>
      <c r="C66" s="227">
        <v>554853</v>
      </c>
      <c r="D66" s="228">
        <f t="shared" si="4"/>
        <v>29933.804488562793</v>
      </c>
      <c r="E66" s="211" t="s">
        <v>115</v>
      </c>
      <c r="F66" s="210" t="s">
        <v>69</v>
      </c>
      <c r="G66" s="229" t="s">
        <v>69</v>
      </c>
      <c r="H66" s="222" t="s">
        <v>144</v>
      </c>
      <c r="I66" s="222" t="s">
        <v>144</v>
      </c>
      <c r="J66" s="222" t="s">
        <v>144</v>
      </c>
      <c r="K66" s="222" t="s">
        <v>144</v>
      </c>
      <c r="L66" s="199" t="s">
        <v>144</v>
      </c>
      <c r="M66" s="199" t="s">
        <v>144</v>
      </c>
      <c r="N66" s="199" t="s">
        <v>144</v>
      </c>
      <c r="O66" s="199" t="s">
        <v>144</v>
      </c>
      <c r="P66" s="422"/>
      <c r="Q66" s="423"/>
      <c r="R66" s="423"/>
      <c r="S66" s="423"/>
      <c r="T66" s="423"/>
      <c r="U66" s="423"/>
      <c r="V66" s="423"/>
      <c r="W66" s="423"/>
      <c r="X66" s="423"/>
      <c r="Y66" s="423"/>
      <c r="Z66" s="200">
        <v>43179</v>
      </c>
      <c r="AA66" s="200">
        <v>43195</v>
      </c>
      <c r="AB66" s="200">
        <v>43186</v>
      </c>
      <c r="AC66" s="200">
        <v>43208</v>
      </c>
      <c r="AD66" s="200">
        <v>43186</v>
      </c>
      <c r="AE66" s="200">
        <v>43208</v>
      </c>
      <c r="AF66" s="200">
        <v>43193</v>
      </c>
      <c r="AG66" s="200">
        <v>43217</v>
      </c>
      <c r="AH66" s="200">
        <v>43465</v>
      </c>
      <c r="AI66" s="200"/>
      <c r="AJ66" s="272" t="s">
        <v>201</v>
      </c>
      <c r="AK66" s="224">
        <v>554853</v>
      </c>
      <c r="AL66" s="224">
        <f>AK66/17.9787</f>
        <v>30861.686328822441</v>
      </c>
      <c r="AM66" s="224"/>
      <c r="AN66" s="224"/>
      <c r="AO66" s="224"/>
      <c r="AP66" s="224"/>
      <c r="AQ66" s="313" t="s">
        <v>291</v>
      </c>
      <c r="AR66" s="256"/>
      <c r="AS66" s="250"/>
      <c r="AT66" s="160"/>
      <c r="AU66" s="160"/>
      <c r="AV66" s="160"/>
      <c r="AW66" s="160"/>
      <c r="AX66" s="160"/>
      <c r="AY66" s="160"/>
      <c r="AZ66" s="160"/>
      <c r="BA66" s="160"/>
      <c r="BB66" s="160"/>
      <c r="BC66" s="160"/>
    </row>
    <row r="67" spans="1:55" s="161" customFormat="1" ht="59.25" x14ac:dyDescent="0.35">
      <c r="A67" s="214" t="s">
        <v>273</v>
      </c>
      <c r="B67" s="226" t="s">
        <v>274</v>
      </c>
      <c r="C67" s="227">
        <v>321232</v>
      </c>
      <c r="D67" s="228">
        <f t="shared" si="4"/>
        <v>17330.168321104877</v>
      </c>
      <c r="E67" s="211" t="s">
        <v>115</v>
      </c>
      <c r="F67" s="210" t="s">
        <v>65</v>
      </c>
      <c r="G67" s="229" t="s">
        <v>65</v>
      </c>
      <c r="H67" s="222" t="s">
        <v>144</v>
      </c>
      <c r="I67" s="222" t="s">
        <v>144</v>
      </c>
      <c r="J67" s="222" t="s">
        <v>144</v>
      </c>
      <c r="K67" s="222" t="s">
        <v>144</v>
      </c>
      <c r="L67" s="199" t="s">
        <v>144</v>
      </c>
      <c r="M67" s="199" t="s">
        <v>144</v>
      </c>
      <c r="N67" s="199" t="s">
        <v>144</v>
      </c>
      <c r="O67" s="199" t="s">
        <v>144</v>
      </c>
      <c r="P67" s="422"/>
      <c r="Q67" s="423"/>
      <c r="R67" s="423"/>
      <c r="S67" s="423"/>
      <c r="T67" s="423"/>
      <c r="U67" s="423"/>
      <c r="V67" s="423"/>
      <c r="W67" s="423"/>
      <c r="X67" s="423"/>
      <c r="Y67" s="423"/>
      <c r="Z67" s="200">
        <v>43179</v>
      </c>
      <c r="AA67" s="200">
        <v>43195</v>
      </c>
      <c r="AB67" s="200">
        <v>43186</v>
      </c>
      <c r="AC67" s="200">
        <v>43208</v>
      </c>
      <c r="AD67" s="200">
        <v>43186</v>
      </c>
      <c r="AE67" s="200">
        <v>43208</v>
      </c>
      <c r="AF67" s="200">
        <v>43193</v>
      </c>
      <c r="AG67" s="200">
        <v>43227</v>
      </c>
      <c r="AH67" s="200">
        <v>43465</v>
      </c>
      <c r="AI67" s="200"/>
      <c r="AJ67" s="272" t="s">
        <v>315</v>
      </c>
      <c r="AK67" s="224">
        <v>321232</v>
      </c>
      <c r="AL67" s="224">
        <f>AK67/17.9787</f>
        <v>17867.365271126389</v>
      </c>
      <c r="AM67" s="224"/>
      <c r="AN67" s="224"/>
      <c r="AO67" s="224"/>
      <c r="AP67" s="224"/>
      <c r="AQ67" s="313"/>
      <c r="AR67" s="256"/>
      <c r="AS67" s="250"/>
      <c r="AT67" s="160"/>
      <c r="AU67" s="160"/>
      <c r="AV67" s="160"/>
      <c r="AW67" s="160"/>
      <c r="AX67" s="160"/>
      <c r="AY67" s="160"/>
      <c r="AZ67" s="160"/>
      <c r="BA67" s="160"/>
      <c r="BB67" s="160"/>
      <c r="BC67" s="160"/>
    </row>
    <row r="68" spans="1:55" s="161" customFormat="1" ht="78" x14ac:dyDescent="0.35">
      <c r="A68" s="214" t="s">
        <v>289</v>
      </c>
      <c r="B68" s="226" t="s">
        <v>275</v>
      </c>
      <c r="C68" s="227">
        <v>583000</v>
      </c>
      <c r="D68" s="228">
        <f t="shared" si="4"/>
        <v>31452.309020284847</v>
      </c>
      <c r="E68" s="211" t="s">
        <v>115</v>
      </c>
      <c r="F68" s="210" t="s">
        <v>69</v>
      </c>
      <c r="G68" s="229" t="s">
        <v>69</v>
      </c>
      <c r="H68" s="222" t="s">
        <v>144</v>
      </c>
      <c r="I68" s="222" t="s">
        <v>144</v>
      </c>
      <c r="J68" s="222" t="s">
        <v>144</v>
      </c>
      <c r="K68" s="222" t="s">
        <v>144</v>
      </c>
      <c r="L68" s="199" t="s">
        <v>144</v>
      </c>
      <c r="M68" s="199" t="s">
        <v>144</v>
      </c>
      <c r="N68" s="199" t="s">
        <v>144</v>
      </c>
      <c r="O68" s="199" t="s">
        <v>144</v>
      </c>
      <c r="P68" s="422"/>
      <c r="Q68" s="423"/>
      <c r="R68" s="423"/>
      <c r="S68" s="423"/>
      <c r="T68" s="423"/>
      <c r="U68" s="423"/>
      <c r="V68" s="423"/>
      <c r="W68" s="423"/>
      <c r="X68" s="423"/>
      <c r="Y68" s="423"/>
      <c r="Z68" s="200">
        <v>43179</v>
      </c>
      <c r="AA68" s="200">
        <v>43195</v>
      </c>
      <c r="AB68" s="200">
        <v>43186</v>
      </c>
      <c r="AC68" s="200">
        <v>43209</v>
      </c>
      <c r="AD68" s="200">
        <v>43186</v>
      </c>
      <c r="AE68" s="200">
        <v>43209</v>
      </c>
      <c r="AF68" s="200">
        <v>43193</v>
      </c>
      <c r="AG68" s="200">
        <v>43228</v>
      </c>
      <c r="AH68" s="200">
        <v>43465</v>
      </c>
      <c r="AI68" s="200"/>
      <c r="AJ68" s="272" t="s">
        <v>316</v>
      </c>
      <c r="AK68" s="224">
        <v>583000</v>
      </c>
      <c r="AL68" s="224">
        <f>AK68/18.0333</f>
        <v>32329.080090721054</v>
      </c>
      <c r="AM68" s="224"/>
      <c r="AN68" s="224"/>
      <c r="AO68" s="224"/>
      <c r="AP68" s="224"/>
      <c r="AQ68" s="313" t="s">
        <v>296</v>
      </c>
      <c r="AR68" s="256"/>
      <c r="AS68" s="250"/>
      <c r="AT68" s="160"/>
      <c r="AU68" s="160"/>
      <c r="AV68" s="160"/>
      <c r="AW68" s="160"/>
      <c r="AX68" s="160"/>
      <c r="AY68" s="160"/>
      <c r="AZ68" s="160"/>
      <c r="BA68" s="160"/>
      <c r="BB68" s="160"/>
      <c r="BC68" s="160"/>
    </row>
    <row r="69" spans="1:55" s="161" customFormat="1" ht="85.5" customHeight="1" x14ac:dyDescent="0.35">
      <c r="A69" s="214" t="s">
        <v>280</v>
      </c>
      <c r="B69" s="226" t="s">
        <v>290</v>
      </c>
      <c r="C69" s="227">
        <v>370000</v>
      </c>
      <c r="D69" s="228">
        <f t="shared" si="4"/>
        <v>19961.156668105308</v>
      </c>
      <c r="E69" s="211" t="s">
        <v>115</v>
      </c>
      <c r="F69" s="210" t="s">
        <v>65</v>
      </c>
      <c r="G69" s="229"/>
      <c r="H69" s="222" t="s">
        <v>144</v>
      </c>
      <c r="I69" s="222" t="s">
        <v>144</v>
      </c>
      <c r="J69" s="222" t="s">
        <v>144</v>
      </c>
      <c r="K69" s="222" t="s">
        <v>144</v>
      </c>
      <c r="L69" s="199" t="s">
        <v>144</v>
      </c>
      <c r="M69" s="199" t="s">
        <v>144</v>
      </c>
      <c r="N69" s="199" t="s">
        <v>144</v>
      </c>
      <c r="O69" s="199" t="s">
        <v>144</v>
      </c>
      <c r="P69" s="422"/>
      <c r="Q69" s="423"/>
      <c r="R69" s="423"/>
      <c r="S69" s="423"/>
      <c r="T69" s="423"/>
      <c r="U69" s="423"/>
      <c r="V69" s="423"/>
      <c r="W69" s="423"/>
      <c r="X69" s="423"/>
      <c r="Y69" s="423"/>
      <c r="Z69" s="200">
        <v>43179</v>
      </c>
      <c r="AA69" s="200"/>
      <c r="AB69" s="200">
        <v>43186</v>
      </c>
      <c r="AC69" s="200"/>
      <c r="AD69" s="200">
        <v>43186</v>
      </c>
      <c r="AE69" s="200"/>
      <c r="AF69" s="200">
        <v>43193</v>
      </c>
      <c r="AG69" s="200"/>
      <c r="AH69" s="200">
        <v>43465</v>
      </c>
      <c r="AI69" s="200"/>
      <c r="AJ69" s="272"/>
      <c r="AK69" s="224"/>
      <c r="AL69" s="224"/>
      <c r="AM69" s="224"/>
      <c r="AN69" s="224"/>
      <c r="AO69" s="224"/>
      <c r="AP69" s="224"/>
      <c r="AQ69" s="313" t="s">
        <v>297</v>
      </c>
      <c r="AR69" s="256"/>
      <c r="AS69" s="250"/>
      <c r="AT69" s="160"/>
      <c r="AU69" s="160"/>
      <c r="AV69" s="160"/>
      <c r="AW69" s="160"/>
      <c r="AX69" s="160"/>
      <c r="AY69" s="160"/>
      <c r="AZ69" s="160"/>
      <c r="BA69" s="160"/>
      <c r="BB69" s="160"/>
      <c r="BC69" s="160"/>
    </row>
    <row r="70" spans="1:55" s="302" customFormat="1" ht="88.5" x14ac:dyDescent="0.35">
      <c r="A70" s="238" t="s">
        <v>309</v>
      </c>
      <c r="B70" s="273" t="s">
        <v>308</v>
      </c>
      <c r="C70" s="274">
        <v>218910</v>
      </c>
      <c r="D70" s="275">
        <f>C70/19.053</f>
        <v>11489.529207998739</v>
      </c>
      <c r="E70" s="276" t="s">
        <v>115</v>
      </c>
      <c r="F70" s="242" t="s">
        <v>65</v>
      </c>
      <c r="G70" s="277"/>
      <c r="H70" s="278" t="s">
        <v>144</v>
      </c>
      <c r="I70" s="278" t="s">
        <v>144</v>
      </c>
      <c r="J70" s="278" t="s">
        <v>144</v>
      </c>
      <c r="K70" s="278" t="s">
        <v>144</v>
      </c>
      <c r="L70" s="244" t="s">
        <v>144</v>
      </c>
      <c r="M70" s="244" t="s">
        <v>144</v>
      </c>
      <c r="N70" s="244" t="s">
        <v>144</v>
      </c>
      <c r="O70" s="244" t="s">
        <v>144</v>
      </c>
      <c r="P70" s="422"/>
      <c r="Q70" s="423"/>
      <c r="R70" s="423"/>
      <c r="S70" s="423"/>
      <c r="T70" s="423"/>
      <c r="U70" s="423"/>
      <c r="V70" s="423"/>
      <c r="W70" s="423"/>
      <c r="X70" s="423"/>
      <c r="Y70" s="423"/>
      <c r="Z70" s="245">
        <v>43395</v>
      </c>
      <c r="AA70" s="245"/>
      <c r="AB70" s="245">
        <v>43402</v>
      </c>
      <c r="AC70" s="245"/>
      <c r="AD70" s="245">
        <v>43402</v>
      </c>
      <c r="AE70" s="245"/>
      <c r="AF70" s="245">
        <v>43409</v>
      </c>
      <c r="AG70" s="245"/>
      <c r="AH70" s="245">
        <v>43465</v>
      </c>
      <c r="AI70" s="245"/>
      <c r="AJ70" s="325"/>
      <c r="AK70" s="281"/>
      <c r="AL70" s="281"/>
      <c r="AM70" s="281"/>
      <c r="AN70" s="281"/>
      <c r="AO70" s="281"/>
      <c r="AP70" s="281"/>
      <c r="AQ70" s="326" t="s">
        <v>344</v>
      </c>
      <c r="AR70" s="256"/>
      <c r="AS70" s="250"/>
      <c r="AT70" s="250"/>
      <c r="AU70" s="250"/>
      <c r="AV70" s="250"/>
      <c r="AW70" s="250"/>
      <c r="AX70" s="250"/>
      <c r="AY70" s="250"/>
      <c r="AZ70" s="250"/>
      <c r="BA70" s="250"/>
      <c r="BB70" s="250"/>
      <c r="BC70" s="250"/>
    </row>
    <row r="71" spans="1:55" s="302" customFormat="1" ht="59.25" x14ac:dyDescent="0.35">
      <c r="A71" s="214" t="s">
        <v>342</v>
      </c>
      <c r="B71" s="226" t="s">
        <v>343</v>
      </c>
      <c r="C71" s="227">
        <v>220000</v>
      </c>
      <c r="D71" s="228">
        <f>C71/18.6349</f>
        <v>11805.805236411252</v>
      </c>
      <c r="E71" s="211" t="s">
        <v>115</v>
      </c>
      <c r="F71" s="210" t="s">
        <v>65</v>
      </c>
      <c r="G71" s="229"/>
      <c r="H71" s="222" t="s">
        <v>144</v>
      </c>
      <c r="I71" s="222" t="s">
        <v>144</v>
      </c>
      <c r="J71" s="222" t="s">
        <v>144</v>
      </c>
      <c r="K71" s="222" t="s">
        <v>144</v>
      </c>
      <c r="L71" s="199" t="s">
        <v>144</v>
      </c>
      <c r="M71" s="199" t="s">
        <v>144</v>
      </c>
      <c r="N71" s="199" t="s">
        <v>144</v>
      </c>
      <c r="O71" s="199" t="s">
        <v>144</v>
      </c>
      <c r="P71" s="422"/>
      <c r="Q71" s="423"/>
      <c r="R71" s="423"/>
      <c r="S71" s="423"/>
      <c r="T71" s="423"/>
      <c r="U71" s="423"/>
      <c r="V71" s="423"/>
      <c r="W71" s="423"/>
      <c r="X71" s="423"/>
      <c r="Y71" s="423"/>
      <c r="Z71" s="200">
        <v>43346</v>
      </c>
      <c r="AA71" s="200"/>
      <c r="AB71" s="200">
        <v>43353</v>
      </c>
      <c r="AC71" s="200"/>
      <c r="AD71" s="200">
        <v>43353</v>
      </c>
      <c r="AE71" s="200"/>
      <c r="AF71" s="200">
        <v>43360</v>
      </c>
      <c r="AG71" s="200"/>
      <c r="AH71" s="200">
        <v>43465</v>
      </c>
      <c r="AI71" s="200"/>
      <c r="AJ71" s="272"/>
      <c r="AK71" s="224"/>
      <c r="AL71" s="224"/>
      <c r="AM71" s="224"/>
      <c r="AN71" s="224"/>
      <c r="AO71" s="224"/>
      <c r="AP71" s="224"/>
      <c r="AQ71" s="313"/>
      <c r="AR71" s="256"/>
      <c r="AS71" s="250"/>
      <c r="AT71" s="250"/>
      <c r="AU71" s="250"/>
      <c r="AV71" s="250"/>
      <c r="AW71" s="250"/>
      <c r="AX71" s="250"/>
      <c r="AY71" s="250"/>
      <c r="AZ71" s="250"/>
      <c r="BA71" s="250"/>
      <c r="BB71" s="250"/>
      <c r="BC71" s="250"/>
    </row>
    <row r="72" spans="1:55" s="345" customFormat="1" ht="98.25" x14ac:dyDescent="0.35">
      <c r="A72" s="334" t="s">
        <v>352</v>
      </c>
      <c r="B72" s="335" t="s">
        <v>353</v>
      </c>
      <c r="C72" s="336">
        <v>167300</v>
      </c>
      <c r="D72" s="337">
        <f>C72/19.8609</f>
        <v>8423.5860409145607</v>
      </c>
      <c r="E72" s="338" t="s">
        <v>115</v>
      </c>
      <c r="F72" s="329" t="s">
        <v>65</v>
      </c>
      <c r="G72" s="339"/>
      <c r="H72" s="340" t="s">
        <v>144</v>
      </c>
      <c r="I72" s="340" t="s">
        <v>144</v>
      </c>
      <c r="J72" s="340" t="s">
        <v>144</v>
      </c>
      <c r="K72" s="340" t="s">
        <v>144</v>
      </c>
      <c r="L72" s="330" t="s">
        <v>144</v>
      </c>
      <c r="M72" s="330" t="s">
        <v>144</v>
      </c>
      <c r="N72" s="330" t="s">
        <v>144</v>
      </c>
      <c r="O72" s="330" t="s">
        <v>144</v>
      </c>
      <c r="P72" s="422"/>
      <c r="Q72" s="423"/>
      <c r="R72" s="423"/>
      <c r="S72" s="423"/>
      <c r="T72" s="423"/>
      <c r="U72" s="423"/>
      <c r="V72" s="423"/>
      <c r="W72" s="423"/>
      <c r="X72" s="423"/>
      <c r="Y72" s="423"/>
      <c r="Z72" s="331">
        <v>43423</v>
      </c>
      <c r="AA72" s="331"/>
      <c r="AB72" s="331">
        <v>43430</v>
      </c>
      <c r="AC72" s="331"/>
      <c r="AD72" s="331">
        <v>43430</v>
      </c>
      <c r="AE72" s="331"/>
      <c r="AF72" s="331">
        <v>43437</v>
      </c>
      <c r="AG72" s="331"/>
      <c r="AH72" s="331">
        <v>43465</v>
      </c>
      <c r="AI72" s="331"/>
      <c r="AJ72" s="341"/>
      <c r="AK72" s="332"/>
      <c r="AL72" s="332"/>
      <c r="AM72" s="332"/>
      <c r="AN72" s="332"/>
      <c r="AO72" s="332"/>
      <c r="AP72" s="332"/>
      <c r="AQ72" s="342"/>
      <c r="AR72" s="343"/>
      <c r="AS72" s="344"/>
      <c r="AT72" s="344"/>
      <c r="AU72" s="344"/>
      <c r="AV72" s="344"/>
      <c r="AW72" s="344"/>
      <c r="AX72" s="344"/>
      <c r="AY72" s="344"/>
      <c r="AZ72" s="344"/>
      <c r="BA72" s="344"/>
      <c r="BB72" s="344"/>
      <c r="BC72" s="344"/>
    </row>
    <row r="73" spans="1:55" s="154" customFormat="1" ht="21" customHeight="1" x14ac:dyDescent="0.35">
      <c r="A73" s="164"/>
      <c r="B73" s="164"/>
      <c r="C73" s="164"/>
      <c r="D73" s="188"/>
      <c r="E73" s="151"/>
      <c r="F73" s="149"/>
      <c r="G73" s="149"/>
      <c r="H73" s="150"/>
      <c r="I73" s="150"/>
      <c r="J73" s="150"/>
      <c r="K73" s="150"/>
      <c r="L73" s="150"/>
      <c r="M73" s="150"/>
      <c r="N73" s="150"/>
      <c r="O73" s="150"/>
      <c r="P73" s="424"/>
      <c r="Q73" s="425"/>
      <c r="R73" s="425"/>
      <c r="S73" s="425"/>
      <c r="T73" s="425"/>
      <c r="U73" s="425"/>
      <c r="V73" s="425"/>
      <c r="W73" s="425"/>
      <c r="X73" s="425"/>
      <c r="Y73" s="425"/>
      <c r="Z73" s="156"/>
      <c r="AA73" s="156"/>
      <c r="AB73" s="156"/>
      <c r="AC73" s="156"/>
      <c r="AD73" s="156"/>
      <c r="AE73" s="156"/>
      <c r="AF73" s="156"/>
      <c r="AG73" s="156"/>
      <c r="AH73" s="156"/>
      <c r="AI73" s="156"/>
      <c r="AJ73" s="165"/>
      <c r="AK73" s="152"/>
      <c r="AL73" s="152"/>
      <c r="AM73" s="152"/>
      <c r="AN73" s="152"/>
      <c r="AO73" s="152"/>
      <c r="AP73" s="152"/>
      <c r="AQ73" s="159"/>
      <c r="AR73" s="257"/>
      <c r="AS73" s="153"/>
      <c r="AT73" s="153"/>
      <c r="AU73" s="153"/>
      <c r="AV73" s="153"/>
      <c r="AW73" s="153"/>
      <c r="AX73" s="153"/>
      <c r="AY73" s="153"/>
      <c r="AZ73" s="153"/>
      <c r="BA73" s="153"/>
      <c r="BB73" s="153"/>
      <c r="BC73" s="153"/>
    </row>
    <row r="74" spans="1:55" s="16" customFormat="1" ht="30.75" customHeight="1" x14ac:dyDescent="0.35">
      <c r="A74" s="17" t="s">
        <v>130</v>
      </c>
      <c r="B74" s="18"/>
      <c r="C74" s="19">
        <f>SUM(C39:C73)</f>
        <v>15603451.02</v>
      </c>
      <c r="D74" s="19">
        <f>SUM(D39:D73)</f>
        <v>852645.1189318113</v>
      </c>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20">
        <f t="shared" ref="AK74:AP74" si="5">SUM(AK39:AK73)</f>
        <v>10283470.219999999</v>
      </c>
      <c r="AL74" s="20">
        <f t="shared" si="5"/>
        <v>558438.29028399009</v>
      </c>
      <c r="AM74" s="20">
        <f t="shared" si="5"/>
        <v>0</v>
      </c>
      <c r="AN74" s="20">
        <f t="shared" si="5"/>
        <v>0</v>
      </c>
      <c r="AO74" s="20">
        <f t="shared" si="5"/>
        <v>4462059.22</v>
      </c>
      <c r="AP74" s="20">
        <f t="shared" si="5"/>
        <v>242937.1100002552</v>
      </c>
      <c r="AQ74" s="18"/>
      <c r="AR74" s="258"/>
      <c r="AS74" s="15"/>
      <c r="AT74" s="15"/>
      <c r="AU74" s="15"/>
      <c r="AV74" s="15"/>
      <c r="AW74" s="15"/>
      <c r="AX74" s="15"/>
      <c r="AY74" s="15"/>
      <c r="AZ74" s="15"/>
      <c r="BA74" s="15"/>
      <c r="BB74" s="15"/>
      <c r="BC74" s="15"/>
    </row>
    <row r="75" spans="1:55" s="16" customFormat="1" ht="30.75" customHeight="1" x14ac:dyDescent="0.35">
      <c r="A75" s="17" t="s">
        <v>131</v>
      </c>
      <c r="B75" s="18"/>
      <c r="C75" s="19">
        <f>C74+C34</f>
        <v>178069108.22240001</v>
      </c>
      <c r="D75" s="19">
        <f>D74+D34</f>
        <v>9984103.4887549579</v>
      </c>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20">
        <f>SUM(AK74,AK34)</f>
        <v>116247729.81999999</v>
      </c>
      <c r="AL75" s="20">
        <f t="shared" ref="AL75" si="6">SUM(AL74,AL34)</f>
        <v>6493048.3314035404</v>
      </c>
      <c r="AM75" s="20">
        <f>SUM(AM74,AM34)</f>
        <v>82296204.599999994</v>
      </c>
      <c r="AN75" s="20">
        <f>SUM(AN74,AN34)</f>
        <v>4708259.6266244007</v>
      </c>
      <c r="AO75" s="20">
        <f>SUM(AO74,AO34)</f>
        <v>90503019.769999996</v>
      </c>
      <c r="AP75" s="20">
        <f>SUM(AP74,AP34)</f>
        <v>5116038.0451731663</v>
      </c>
      <c r="AQ75" s="18"/>
      <c r="AR75" s="258"/>
      <c r="AS75" s="15"/>
      <c r="AT75" s="15"/>
      <c r="AU75" s="15"/>
      <c r="AV75" s="15"/>
      <c r="AW75" s="15"/>
      <c r="AX75" s="15"/>
      <c r="AY75" s="15"/>
      <c r="AZ75" s="15"/>
      <c r="BA75" s="15"/>
      <c r="BB75" s="15"/>
      <c r="BC75" s="15"/>
    </row>
    <row r="76" spans="1:55" s="25" customFormat="1" ht="18.75" customHeight="1" x14ac:dyDescent="0.35">
      <c r="C76" s="286"/>
      <c r="D76" s="189"/>
      <c r="E76" s="33"/>
      <c r="F76" s="33"/>
      <c r="G76" s="33"/>
      <c r="H76" s="33"/>
      <c r="I76" s="33"/>
      <c r="J76" s="33"/>
      <c r="K76" s="33"/>
      <c r="L76" s="34"/>
      <c r="M76" s="34"/>
      <c r="N76" s="35"/>
      <c r="O76" s="35"/>
      <c r="P76" s="36"/>
      <c r="Q76" s="36"/>
      <c r="R76" s="36"/>
      <c r="S76" s="36"/>
      <c r="T76" s="36"/>
      <c r="U76" s="36"/>
      <c r="V76" s="36"/>
      <c r="W76" s="36"/>
      <c r="X76" s="36"/>
      <c r="Y76" s="36"/>
      <c r="Z76" s="36"/>
      <c r="AA76" s="36"/>
      <c r="AB76" s="36"/>
      <c r="AC76" s="36"/>
      <c r="AD76" s="34"/>
      <c r="AE76" s="34"/>
      <c r="AF76" s="34"/>
      <c r="AG76" s="34"/>
      <c r="AH76" s="34"/>
      <c r="AI76" s="34"/>
      <c r="AJ76" s="37"/>
      <c r="AK76" s="37"/>
      <c r="AL76" s="37"/>
      <c r="AM76" s="37"/>
      <c r="AN76" s="37"/>
      <c r="AO76" s="24"/>
      <c r="AP76" s="24"/>
      <c r="AQ76" s="24"/>
      <c r="AR76" s="251"/>
      <c r="AS76" s="24"/>
      <c r="AT76" s="24"/>
      <c r="AU76" s="24"/>
      <c r="AV76" s="24"/>
      <c r="AW76" s="24"/>
      <c r="AX76" s="24"/>
      <c r="AY76" s="24"/>
      <c r="AZ76" s="24"/>
      <c r="BA76" s="24"/>
      <c r="BB76" s="24"/>
      <c r="BC76" s="24"/>
    </row>
    <row r="77" spans="1:55" s="25" customFormat="1" ht="18.75" customHeight="1" x14ac:dyDescent="0.35">
      <c r="A77" s="388" t="s">
        <v>45</v>
      </c>
      <c r="B77" s="389"/>
      <c r="C77" s="38"/>
      <c r="D77" s="90"/>
      <c r="E77" s="33"/>
      <c r="F77" s="33"/>
      <c r="G77" s="33"/>
      <c r="H77" s="33"/>
      <c r="I77" s="33"/>
      <c r="J77" s="33"/>
      <c r="K77" s="33"/>
      <c r="L77" s="34"/>
      <c r="M77" s="34"/>
      <c r="N77" s="35"/>
      <c r="O77" s="35"/>
      <c r="P77" s="36"/>
      <c r="Q77" s="36"/>
      <c r="R77" s="36"/>
      <c r="S77" s="36"/>
      <c r="T77" s="36"/>
      <c r="U77" s="36"/>
      <c r="V77" s="36"/>
      <c r="W77" s="36"/>
      <c r="X77" s="36"/>
      <c r="Y77" s="36"/>
      <c r="Z77" s="36"/>
      <c r="AA77" s="36"/>
      <c r="AB77" s="36"/>
      <c r="AC77" s="36"/>
      <c r="AD77" s="34"/>
      <c r="AE77" s="34"/>
      <c r="AF77" s="34"/>
      <c r="AG77" s="34"/>
      <c r="AH77" s="34"/>
      <c r="AI77" s="34"/>
      <c r="AJ77" s="37"/>
      <c r="AK77" s="37"/>
      <c r="AL77" s="37"/>
      <c r="AM77" s="37"/>
      <c r="AN77" s="37"/>
      <c r="AO77" s="24"/>
      <c r="AP77" s="24"/>
      <c r="AQ77" s="24"/>
      <c r="AR77" s="251"/>
      <c r="AS77" s="24"/>
      <c r="AT77" s="24"/>
      <c r="AU77" s="24"/>
      <c r="AV77" s="24"/>
      <c r="AW77" s="24"/>
      <c r="AX77" s="24"/>
      <c r="AY77" s="24"/>
      <c r="AZ77" s="24"/>
      <c r="BA77" s="24"/>
      <c r="BB77" s="24"/>
      <c r="BC77" s="24"/>
    </row>
    <row r="78" spans="1:55" s="25" customFormat="1" ht="18.75" customHeight="1" x14ac:dyDescent="0.35">
      <c r="A78" s="426" t="s">
        <v>46</v>
      </c>
      <c r="B78" s="427"/>
      <c r="C78" s="38"/>
      <c r="D78" s="190"/>
      <c r="E78" s="33"/>
      <c r="F78" s="33"/>
      <c r="G78" s="33"/>
      <c r="H78" s="33"/>
      <c r="I78" s="33"/>
      <c r="J78" s="33"/>
      <c r="K78" s="33"/>
      <c r="L78" s="34"/>
      <c r="M78" s="34"/>
      <c r="N78" s="35"/>
      <c r="O78" s="35"/>
      <c r="P78" s="36"/>
      <c r="Q78" s="36"/>
      <c r="R78" s="36"/>
      <c r="S78" s="36"/>
      <c r="T78" s="36"/>
      <c r="U78" s="36"/>
      <c r="V78" s="36"/>
      <c r="W78" s="36"/>
      <c r="X78" s="36"/>
      <c r="Y78" s="36"/>
      <c r="Z78" s="36"/>
      <c r="AA78" s="36"/>
      <c r="AB78" s="36"/>
      <c r="AC78" s="36"/>
      <c r="AD78" s="34"/>
      <c r="AE78" s="34"/>
      <c r="AF78" s="34"/>
      <c r="AG78" s="34"/>
      <c r="AH78" s="34"/>
      <c r="AI78" s="34"/>
      <c r="AJ78" s="37"/>
      <c r="AK78" s="37"/>
      <c r="AL78" s="37"/>
      <c r="AM78" s="37"/>
      <c r="AN78" s="37"/>
      <c r="AO78" s="24"/>
      <c r="AP78" s="24"/>
      <c r="AQ78" s="24"/>
      <c r="AR78" s="251"/>
      <c r="AS78" s="24"/>
      <c r="AT78" s="24"/>
      <c r="AU78" s="24"/>
      <c r="AV78" s="24"/>
      <c r="AW78" s="24"/>
      <c r="AX78" s="24"/>
      <c r="AY78" s="24"/>
      <c r="AZ78" s="24"/>
      <c r="BA78" s="24"/>
      <c r="BB78" s="24"/>
      <c r="BC78" s="24"/>
    </row>
    <row r="79" spans="1:55" s="25" customFormat="1" ht="18.75" customHeight="1" x14ac:dyDescent="0.35">
      <c r="A79" s="428" t="s">
        <v>47</v>
      </c>
      <c r="B79" s="429"/>
      <c r="C79" s="38"/>
      <c r="D79" s="191"/>
      <c r="E79" s="33"/>
      <c r="F79" s="33"/>
      <c r="G79" s="33"/>
      <c r="H79" s="33"/>
      <c r="I79" s="33"/>
      <c r="J79" s="33"/>
      <c r="K79" s="33"/>
      <c r="L79" s="34"/>
      <c r="M79" s="34"/>
      <c r="N79" s="35"/>
      <c r="O79" s="35"/>
      <c r="P79" s="36"/>
      <c r="Q79" s="36"/>
      <c r="R79" s="36"/>
      <c r="S79" s="36"/>
      <c r="T79" s="36"/>
      <c r="U79" s="36"/>
      <c r="V79" s="36"/>
      <c r="W79" s="36"/>
      <c r="X79" s="36"/>
      <c r="Y79" s="36"/>
      <c r="Z79" s="36"/>
      <c r="AA79" s="36"/>
      <c r="AB79" s="36"/>
      <c r="AC79" s="36"/>
      <c r="AD79" s="34"/>
      <c r="AE79" s="34"/>
      <c r="AF79" s="34"/>
      <c r="AG79" s="34"/>
      <c r="AH79" s="34"/>
      <c r="AI79" s="34"/>
      <c r="AJ79" s="37"/>
      <c r="AK79" s="37"/>
      <c r="AL79" s="37"/>
      <c r="AM79" s="37"/>
      <c r="AN79" s="37"/>
      <c r="AO79" s="24"/>
      <c r="AP79" s="24"/>
      <c r="AQ79" s="24"/>
      <c r="AR79" s="251"/>
      <c r="AS79" s="24"/>
      <c r="AT79" s="24"/>
      <c r="AU79" s="24"/>
      <c r="AV79" s="24"/>
      <c r="AW79" s="24"/>
      <c r="AX79" s="24"/>
      <c r="AY79" s="24"/>
      <c r="AZ79" s="24"/>
      <c r="BA79" s="24"/>
      <c r="BB79" s="24"/>
      <c r="BC79" s="24"/>
    </row>
    <row r="80" spans="1:55" s="25" customFormat="1" ht="18.75" customHeight="1" x14ac:dyDescent="0.35">
      <c r="A80" s="430" t="s">
        <v>48</v>
      </c>
      <c r="B80" s="431"/>
      <c r="C80" s="38"/>
      <c r="D80" s="192"/>
      <c r="E80" s="33"/>
      <c r="F80" s="33"/>
      <c r="G80" s="33"/>
      <c r="H80" s="33"/>
      <c r="I80" s="33"/>
      <c r="J80" s="33"/>
      <c r="K80" s="33"/>
      <c r="L80" s="34"/>
      <c r="M80" s="34"/>
      <c r="N80" s="35"/>
      <c r="O80" s="35"/>
      <c r="P80" s="36"/>
      <c r="Q80" s="36"/>
      <c r="R80" s="36"/>
      <c r="S80" s="36"/>
      <c r="T80" s="36"/>
      <c r="U80" s="36"/>
      <c r="V80" s="36"/>
      <c r="W80" s="36"/>
      <c r="X80" s="36"/>
      <c r="Y80" s="36"/>
      <c r="Z80" s="36"/>
      <c r="AA80" s="36"/>
      <c r="AB80" s="36"/>
      <c r="AC80" s="36"/>
      <c r="AD80" s="34"/>
      <c r="AE80" s="34"/>
      <c r="AF80" s="34"/>
      <c r="AG80" s="34"/>
      <c r="AH80" s="34"/>
      <c r="AI80" s="34"/>
      <c r="AJ80" s="37"/>
      <c r="AK80" s="37"/>
      <c r="AL80" s="37"/>
      <c r="AM80" s="37"/>
      <c r="AN80" s="37"/>
      <c r="AO80" s="24"/>
      <c r="AP80" s="24"/>
      <c r="AQ80" s="24"/>
      <c r="AR80" s="251"/>
      <c r="AS80" s="24"/>
      <c r="AT80" s="24"/>
      <c r="AU80" s="24"/>
      <c r="AV80" s="24"/>
      <c r="AW80" s="24"/>
      <c r="AX80" s="24"/>
      <c r="AY80" s="24"/>
      <c r="AZ80" s="24"/>
      <c r="BA80" s="24"/>
      <c r="BB80" s="24"/>
      <c r="BC80" s="24"/>
    </row>
    <row r="81" spans="1:55" s="32" customFormat="1" ht="18.75" customHeight="1" x14ac:dyDescent="0.35">
      <c r="A81" s="404" t="s">
        <v>49</v>
      </c>
      <c r="B81" s="405"/>
      <c r="C81" s="38"/>
      <c r="D81" s="193"/>
      <c r="E81" s="43"/>
      <c r="F81" s="44"/>
      <c r="G81" s="43"/>
      <c r="H81" s="43"/>
      <c r="I81" s="43"/>
      <c r="J81" s="43"/>
      <c r="K81" s="43"/>
      <c r="L81" s="44"/>
      <c r="M81" s="44"/>
      <c r="N81" s="44"/>
      <c r="O81" s="43"/>
      <c r="P81" s="44"/>
      <c r="Q81" s="43"/>
      <c r="R81" s="43"/>
      <c r="S81" s="43"/>
      <c r="T81" s="44"/>
      <c r="U81" s="43"/>
      <c r="V81" s="45"/>
      <c r="W81" s="45"/>
      <c r="X81" s="45"/>
      <c r="Y81" s="45"/>
      <c r="Z81" s="45"/>
      <c r="AA81" s="43"/>
      <c r="AB81" s="43"/>
      <c r="AC81" s="43"/>
      <c r="AD81" s="43"/>
      <c r="AE81" s="43"/>
      <c r="AF81" s="43"/>
      <c r="AG81" s="43"/>
      <c r="AH81" s="43"/>
      <c r="AI81" s="43"/>
      <c r="AJ81" s="46"/>
      <c r="AK81" s="47"/>
      <c r="AL81" s="47"/>
      <c r="AM81" s="31"/>
      <c r="AN81" s="31"/>
      <c r="AO81" s="31"/>
      <c r="AP81" s="31"/>
      <c r="AQ81" s="31"/>
      <c r="AR81" s="251"/>
      <c r="AS81" s="31"/>
      <c r="AT81" s="31"/>
      <c r="AU81" s="31"/>
      <c r="AV81" s="31"/>
      <c r="AW81" s="31"/>
      <c r="AX81" s="31"/>
      <c r="AY81" s="31"/>
      <c r="AZ81" s="31"/>
      <c r="BA81" s="31"/>
    </row>
    <row r="82" spans="1:55" ht="13.9" x14ac:dyDescent="0.4">
      <c r="A82" s="287" t="s">
        <v>354</v>
      </c>
      <c r="B82" s="314"/>
      <c r="C82" s="48"/>
      <c r="D82" s="406" t="s">
        <v>50</v>
      </c>
      <c r="E82" s="407"/>
      <c r="F82" s="407"/>
      <c r="G82" s="407"/>
      <c r="H82" s="408" t="s">
        <v>51</v>
      </c>
      <c r="I82" s="408"/>
      <c r="J82" s="409" t="s">
        <v>216</v>
      </c>
      <c r="K82" s="410"/>
      <c r="L82" s="49"/>
      <c r="M82" s="49"/>
      <c r="N82" s="49"/>
      <c r="O82" s="49"/>
      <c r="P82" s="49"/>
      <c r="Q82" s="49"/>
      <c r="R82" s="49"/>
      <c r="S82" s="49"/>
      <c r="T82" s="49"/>
      <c r="U82" s="49"/>
      <c r="V82" s="49"/>
      <c r="W82" s="49"/>
      <c r="X82" s="49"/>
      <c r="Y82" s="50"/>
      <c r="Z82" s="31"/>
      <c r="AA82" s="31"/>
      <c r="AB82" s="51"/>
      <c r="AC82" s="51"/>
      <c r="AD82" s="51"/>
      <c r="AE82" s="51"/>
      <c r="AF82" s="51"/>
      <c r="AG82" s="51"/>
      <c r="AH82" s="51"/>
      <c r="AI82" s="51"/>
      <c r="AJ82" s="51"/>
      <c r="AK82" s="51"/>
      <c r="AL82" s="51"/>
      <c r="AM82" s="51"/>
      <c r="AN82" s="51"/>
      <c r="AO82" s="51"/>
      <c r="AP82" s="51"/>
      <c r="AR82" s="88"/>
    </row>
    <row r="83" spans="1:55" ht="22.5" customHeight="1" x14ac:dyDescent="0.4">
      <c r="A83" s="103" t="s">
        <v>128</v>
      </c>
      <c r="B83" s="48"/>
      <c r="C83" s="48"/>
      <c r="D83" s="413" t="s">
        <v>38</v>
      </c>
      <c r="E83" s="414"/>
      <c r="F83" s="414"/>
      <c r="G83" s="415"/>
      <c r="H83" s="416" t="s">
        <v>52</v>
      </c>
      <c r="I83" s="417"/>
      <c r="J83" s="411"/>
      <c r="K83" s="412"/>
      <c r="L83" s="49"/>
      <c r="M83" s="49"/>
      <c r="N83" s="49"/>
      <c r="O83" s="49"/>
      <c r="P83" s="49"/>
      <c r="Q83" s="49"/>
      <c r="R83" s="49"/>
      <c r="S83" s="49"/>
      <c r="T83" s="49"/>
      <c r="U83" s="49"/>
      <c r="V83" s="49"/>
      <c r="W83" s="49"/>
      <c r="X83" s="49"/>
      <c r="Y83" s="50"/>
      <c r="Z83" s="51"/>
      <c r="AA83" s="51"/>
      <c r="AB83" s="51"/>
      <c r="AC83" s="51"/>
      <c r="AD83" s="51"/>
      <c r="AE83" s="51"/>
      <c r="AF83" s="51"/>
      <c r="AG83" s="51"/>
      <c r="AH83" s="51"/>
      <c r="AI83" s="51"/>
      <c r="AJ83" s="51"/>
      <c r="AK83" s="51"/>
      <c r="AL83" s="51"/>
      <c r="AM83" s="51"/>
      <c r="AN83" s="51"/>
      <c r="AO83" s="51"/>
      <c r="AP83" s="51"/>
      <c r="AR83" s="88"/>
      <c r="AT83" s="70"/>
    </row>
    <row r="84" spans="1:55" ht="13.15" x14ac:dyDescent="0.4">
      <c r="A84" s="48"/>
      <c r="B84" s="48"/>
      <c r="C84" s="48"/>
      <c r="D84" s="399" t="s">
        <v>53</v>
      </c>
      <c r="E84" s="400"/>
      <c r="F84" s="401"/>
      <c r="G84" s="52" t="s">
        <v>54</v>
      </c>
      <c r="H84" s="53"/>
      <c r="I84" s="198" t="s">
        <v>193</v>
      </c>
      <c r="J84" s="402" t="s">
        <v>217</v>
      </c>
      <c r="K84" s="403"/>
      <c r="L84" s="54"/>
      <c r="M84" s="54"/>
      <c r="N84" s="54"/>
      <c r="O84" s="54"/>
      <c r="P84" s="54"/>
      <c r="Q84" s="54"/>
      <c r="R84" s="54"/>
      <c r="S84" s="54"/>
      <c r="T84" s="54"/>
      <c r="U84" s="54"/>
      <c r="V84" s="54"/>
      <c r="W84" s="54"/>
      <c r="X84" s="54"/>
      <c r="Y84" s="55"/>
      <c r="Z84" s="51"/>
      <c r="AA84" s="51"/>
      <c r="AB84" s="51"/>
      <c r="AC84" s="51"/>
      <c r="AD84" s="51"/>
      <c r="AE84" s="51"/>
      <c r="AF84" s="51"/>
      <c r="AG84" s="51"/>
      <c r="AH84" s="51"/>
      <c r="AI84" s="51"/>
      <c r="AJ84" s="51"/>
      <c r="AK84" s="51"/>
      <c r="AL84" s="51"/>
      <c r="AM84" s="51"/>
      <c r="AN84" s="51"/>
      <c r="AO84" s="51"/>
      <c r="AP84" s="51"/>
      <c r="AR84" s="93"/>
    </row>
    <row r="85" spans="1:55" ht="13.15" x14ac:dyDescent="0.4">
      <c r="A85" s="48"/>
      <c r="B85" s="48"/>
      <c r="C85" s="48"/>
      <c r="D85" s="399" t="s">
        <v>55</v>
      </c>
      <c r="E85" s="400"/>
      <c r="F85" s="401"/>
      <c r="G85" s="52" t="s">
        <v>56</v>
      </c>
      <c r="H85" s="53"/>
      <c r="I85" s="198" t="s">
        <v>193</v>
      </c>
      <c r="J85" s="402" t="s">
        <v>217</v>
      </c>
      <c r="K85" s="403"/>
      <c r="L85" s="34"/>
      <c r="M85" s="34"/>
      <c r="N85" s="34"/>
      <c r="O85" s="54"/>
      <c r="P85" s="54"/>
      <c r="Q85" s="54"/>
      <c r="R85" s="54"/>
      <c r="S85" s="54"/>
      <c r="T85" s="54"/>
      <c r="U85" s="54"/>
      <c r="V85" s="54"/>
      <c r="W85" s="54"/>
      <c r="X85" s="54"/>
      <c r="Y85" s="55"/>
      <c r="Z85" s="51"/>
      <c r="AA85" s="51"/>
      <c r="AB85" s="51"/>
      <c r="AC85" s="51"/>
      <c r="AD85" s="51"/>
      <c r="AE85" s="51"/>
      <c r="AF85" s="51"/>
      <c r="AG85" s="51"/>
      <c r="AH85" s="51"/>
      <c r="AI85" s="51"/>
      <c r="AJ85" s="51"/>
      <c r="AK85" s="51"/>
      <c r="AL85" s="51"/>
      <c r="AM85" s="51"/>
      <c r="AN85" s="51"/>
      <c r="AO85" s="51"/>
      <c r="AP85" s="51"/>
      <c r="AR85" s="93"/>
    </row>
    <row r="86" spans="1:55" ht="13.15" x14ac:dyDescent="0.4">
      <c r="A86" s="48"/>
      <c r="B86" s="48"/>
      <c r="C86" s="48"/>
      <c r="D86" s="399" t="s">
        <v>57</v>
      </c>
      <c r="E86" s="400"/>
      <c r="F86" s="401"/>
      <c r="G86" s="56" t="s">
        <v>58</v>
      </c>
      <c r="H86" s="53"/>
      <c r="I86" s="53">
        <v>300000</v>
      </c>
      <c r="J86" s="402" t="s">
        <v>217</v>
      </c>
      <c r="K86" s="403"/>
      <c r="L86" s="34"/>
      <c r="M86" s="34"/>
      <c r="N86" s="34"/>
      <c r="O86" s="57"/>
      <c r="P86" s="57"/>
      <c r="Q86" s="57"/>
      <c r="R86" s="57"/>
      <c r="S86" s="57"/>
      <c r="T86" s="54"/>
      <c r="U86" s="54"/>
      <c r="V86" s="54"/>
      <c r="W86" s="54"/>
      <c r="X86" s="54"/>
      <c r="Y86" s="55"/>
      <c r="Z86" s="51"/>
      <c r="AA86" s="51"/>
      <c r="AB86" s="51"/>
      <c r="AC86" s="51"/>
      <c r="AD86" s="51"/>
      <c r="AE86" s="51"/>
      <c r="AF86" s="51"/>
      <c r="AG86" s="51"/>
      <c r="AH86" s="51"/>
      <c r="AI86" s="51"/>
      <c r="AJ86" s="51"/>
      <c r="AK86" s="51"/>
      <c r="AL86" s="51"/>
      <c r="AM86" s="51"/>
      <c r="AN86" s="51"/>
      <c r="AO86" s="51"/>
      <c r="AP86" s="51"/>
      <c r="AR86" s="93"/>
    </row>
    <row r="87" spans="1:55" ht="13.15" x14ac:dyDescent="0.4">
      <c r="A87" s="48"/>
      <c r="B87" s="48"/>
      <c r="C87" s="48"/>
      <c r="D87" s="399" t="s">
        <v>59</v>
      </c>
      <c r="E87" s="400"/>
      <c r="F87" s="401"/>
      <c r="G87" s="56" t="s">
        <v>60</v>
      </c>
      <c r="H87" s="53"/>
      <c r="I87" s="53">
        <v>300000</v>
      </c>
      <c r="J87" s="402" t="s">
        <v>217</v>
      </c>
      <c r="K87" s="403"/>
      <c r="L87" s="34"/>
      <c r="M87" s="34"/>
      <c r="N87" s="34"/>
      <c r="O87" s="58"/>
      <c r="P87" s="58"/>
      <c r="Q87" s="58"/>
      <c r="R87" s="58"/>
      <c r="S87" s="58"/>
      <c r="T87" s="54"/>
      <c r="U87" s="54"/>
      <c r="V87" s="54"/>
      <c r="W87" s="54"/>
      <c r="X87" s="54"/>
      <c r="Y87" s="55"/>
      <c r="Z87" s="51"/>
      <c r="AA87" s="51"/>
      <c r="AB87" s="51"/>
      <c r="AC87" s="51"/>
      <c r="AD87" s="51"/>
      <c r="AE87" s="51"/>
      <c r="AF87" s="51"/>
      <c r="AG87" s="51"/>
      <c r="AH87" s="51"/>
      <c r="AI87" s="51"/>
      <c r="AJ87" s="51"/>
      <c r="AK87" s="51"/>
      <c r="AL87" s="51"/>
      <c r="AM87" s="51"/>
      <c r="AN87" s="51"/>
      <c r="AO87" s="51"/>
      <c r="AP87" s="51"/>
      <c r="AR87" s="93"/>
    </row>
    <row r="88" spans="1:55" ht="13.15" x14ac:dyDescent="0.4">
      <c r="A88" s="48"/>
      <c r="B88" s="48"/>
      <c r="C88" s="48"/>
      <c r="D88" s="399" t="s">
        <v>61</v>
      </c>
      <c r="E88" s="400"/>
      <c r="F88" s="401"/>
      <c r="G88" s="56" t="s">
        <v>62</v>
      </c>
      <c r="H88" s="53"/>
      <c r="I88" s="53">
        <v>300000</v>
      </c>
      <c r="J88" s="402" t="s">
        <v>217</v>
      </c>
      <c r="K88" s="403"/>
      <c r="L88" s="34"/>
      <c r="M88" s="34"/>
      <c r="N88" s="34"/>
      <c r="O88" s="57"/>
      <c r="P88" s="57"/>
      <c r="Q88" s="57"/>
      <c r="R88" s="57"/>
      <c r="S88" s="57"/>
      <c r="T88" s="54"/>
      <c r="U88" s="54"/>
      <c r="V88" s="54"/>
      <c r="W88" s="54"/>
      <c r="X88" s="54"/>
      <c r="Y88" s="55"/>
      <c r="Z88" s="51"/>
      <c r="AA88" s="51"/>
      <c r="AB88" s="51"/>
      <c r="AC88" s="51"/>
      <c r="AD88" s="51"/>
      <c r="AE88" s="51"/>
      <c r="AF88" s="51"/>
      <c r="AG88" s="51"/>
      <c r="AH88" s="51"/>
      <c r="AI88" s="51"/>
      <c r="AJ88" s="51"/>
      <c r="AK88" s="51"/>
      <c r="AL88" s="51"/>
      <c r="AM88" s="51"/>
      <c r="AN88" s="51"/>
      <c r="AO88" s="51"/>
      <c r="AP88" s="51"/>
      <c r="AR88" s="93"/>
    </row>
    <row r="89" spans="1:55" ht="12.75" customHeight="1" x14ac:dyDescent="0.4">
      <c r="A89" s="48"/>
      <c r="B89" s="48"/>
      <c r="C89" s="48"/>
      <c r="D89" s="399" t="s">
        <v>63</v>
      </c>
      <c r="E89" s="400"/>
      <c r="F89" s="401"/>
      <c r="G89" s="56" t="s">
        <v>64</v>
      </c>
      <c r="H89" s="53"/>
      <c r="I89" s="198" t="s">
        <v>193</v>
      </c>
      <c r="J89" s="402" t="s">
        <v>217</v>
      </c>
      <c r="K89" s="403"/>
      <c r="L89" s="34"/>
      <c r="M89" s="34"/>
      <c r="N89" s="34"/>
      <c r="O89" s="59"/>
      <c r="P89" s="59"/>
      <c r="Q89" s="59"/>
      <c r="R89" s="59"/>
      <c r="S89" s="59"/>
      <c r="T89" s="54"/>
      <c r="U89" s="54"/>
      <c r="V89" s="54"/>
      <c r="W89" s="54"/>
      <c r="X89" s="54"/>
      <c r="Y89" s="55"/>
      <c r="Z89" s="51"/>
      <c r="AA89" s="51"/>
      <c r="AB89" s="51"/>
      <c r="AC89" s="51"/>
      <c r="AD89" s="51"/>
      <c r="AE89" s="51"/>
      <c r="AF89" s="51"/>
      <c r="AG89" s="51"/>
      <c r="AH89" s="51"/>
      <c r="AI89" s="51"/>
      <c r="AJ89" s="51"/>
      <c r="AK89" s="51"/>
      <c r="AL89" s="51"/>
      <c r="AM89" s="51"/>
      <c r="AN89" s="51"/>
      <c r="AO89" s="51"/>
      <c r="AP89" s="51"/>
      <c r="AR89" s="93"/>
    </row>
    <row r="90" spans="1:55" ht="13.9" x14ac:dyDescent="0.4">
      <c r="A90" s="48"/>
      <c r="B90" s="48"/>
      <c r="C90" s="48"/>
      <c r="D90" s="413" t="s">
        <v>43</v>
      </c>
      <c r="E90" s="414"/>
      <c r="F90" s="414"/>
      <c r="G90" s="414"/>
      <c r="H90" s="60"/>
      <c r="I90" s="61"/>
      <c r="J90" s="434"/>
      <c r="K90" s="435"/>
      <c r="L90" s="34"/>
      <c r="M90" s="34"/>
      <c r="N90" s="34"/>
      <c r="O90" s="59"/>
      <c r="P90" s="59"/>
      <c r="Q90" s="59"/>
      <c r="R90" s="59"/>
      <c r="S90" s="59"/>
      <c r="T90" s="54"/>
      <c r="U90" s="54"/>
      <c r="V90" s="54"/>
      <c r="W90" s="54"/>
      <c r="X90" s="54"/>
      <c r="Y90" s="55"/>
      <c r="Z90" s="51"/>
      <c r="AA90" s="51"/>
      <c r="AB90" s="51"/>
      <c r="AC90" s="51"/>
      <c r="AD90" s="51"/>
      <c r="AE90" s="51"/>
      <c r="AF90" s="51"/>
      <c r="AG90" s="51"/>
      <c r="AH90" s="51"/>
      <c r="AI90" s="51"/>
      <c r="AJ90" s="51"/>
      <c r="AK90" s="51"/>
      <c r="AL90" s="51"/>
      <c r="AM90" s="51"/>
      <c r="AN90" s="51"/>
      <c r="AO90" s="51"/>
      <c r="AP90" s="51"/>
    </row>
    <row r="91" spans="1:55" ht="13.15" x14ac:dyDescent="0.4">
      <c r="A91" s="48"/>
      <c r="B91" s="48"/>
      <c r="C91" s="48"/>
      <c r="D91" s="399" t="s">
        <v>65</v>
      </c>
      <c r="E91" s="400"/>
      <c r="F91" s="401"/>
      <c r="G91" s="56" t="s">
        <v>66</v>
      </c>
      <c r="H91" s="53"/>
      <c r="I91" s="198" t="s">
        <v>193</v>
      </c>
      <c r="J91" s="436" t="s">
        <v>218</v>
      </c>
      <c r="K91" s="435"/>
      <c r="L91" s="34"/>
      <c r="M91" s="34"/>
      <c r="N91" s="34"/>
      <c r="O91" s="58"/>
      <c r="P91" s="58"/>
      <c r="Q91" s="58"/>
      <c r="R91" s="58"/>
      <c r="S91" s="58"/>
      <c r="T91" s="54"/>
      <c r="U91" s="54"/>
      <c r="V91" s="54"/>
      <c r="W91" s="54"/>
      <c r="X91" s="54"/>
      <c r="Y91" s="55"/>
      <c r="Z91" s="51"/>
      <c r="AA91" s="51"/>
      <c r="AB91" s="51"/>
      <c r="AC91" s="51"/>
      <c r="AD91" s="51"/>
      <c r="AE91" s="51"/>
      <c r="AF91" s="51"/>
      <c r="AG91" s="51"/>
      <c r="AH91" s="51"/>
      <c r="AI91" s="51"/>
      <c r="AJ91" s="51"/>
      <c r="AK91" s="51"/>
      <c r="AL91" s="51"/>
      <c r="AM91" s="51"/>
      <c r="AN91" s="51"/>
      <c r="AO91" s="51"/>
      <c r="AP91" s="51"/>
    </row>
    <row r="92" spans="1:55" ht="12.75" customHeight="1" x14ac:dyDescent="0.4">
      <c r="A92" s="48"/>
      <c r="B92" s="48"/>
      <c r="C92" s="48"/>
      <c r="D92" s="399" t="s">
        <v>67</v>
      </c>
      <c r="E92" s="400"/>
      <c r="F92" s="401"/>
      <c r="G92" s="56" t="s">
        <v>68</v>
      </c>
      <c r="H92" s="53"/>
      <c r="I92" s="198" t="s">
        <v>193</v>
      </c>
      <c r="J92" s="436" t="s">
        <v>218</v>
      </c>
      <c r="K92" s="435"/>
      <c r="L92" s="54"/>
      <c r="M92" s="54"/>
      <c r="N92" s="54"/>
      <c r="O92" s="54"/>
      <c r="P92" s="54"/>
      <c r="Q92" s="62"/>
      <c r="R92" s="62"/>
      <c r="S92" s="62"/>
      <c r="T92" s="54"/>
      <c r="U92" s="54"/>
      <c r="V92" s="54"/>
      <c r="W92" s="54"/>
      <c r="X92" s="54"/>
      <c r="Y92" s="55"/>
      <c r="Z92" s="51"/>
      <c r="AA92" s="51"/>
      <c r="AB92" s="51"/>
      <c r="AC92" s="51"/>
      <c r="AD92" s="51"/>
      <c r="AE92" s="51"/>
      <c r="AF92" s="51"/>
      <c r="AG92" s="51"/>
      <c r="AH92" s="51"/>
      <c r="AI92" s="51"/>
      <c r="AJ92" s="51"/>
      <c r="AK92" s="51"/>
      <c r="AL92" s="51"/>
      <c r="AM92" s="51"/>
      <c r="AN92" s="51"/>
      <c r="AO92" s="51"/>
      <c r="AP92" s="51"/>
    </row>
    <row r="93" spans="1:55" ht="13.15" x14ac:dyDescent="0.4">
      <c r="A93" s="48"/>
      <c r="B93" s="48"/>
      <c r="C93" s="48"/>
      <c r="D93" s="399" t="s">
        <v>69</v>
      </c>
      <c r="E93" s="400"/>
      <c r="F93" s="401"/>
      <c r="G93" s="56" t="s">
        <v>70</v>
      </c>
      <c r="H93" s="53"/>
      <c r="I93" s="198" t="s">
        <v>144</v>
      </c>
      <c r="J93" s="434" t="s">
        <v>144</v>
      </c>
      <c r="K93" s="435"/>
      <c r="L93" s="54"/>
      <c r="M93" s="54"/>
      <c r="N93" s="54"/>
      <c r="O93" s="54"/>
      <c r="P93" s="54"/>
      <c r="Q93" s="54"/>
      <c r="R93" s="54"/>
      <c r="S93" s="54"/>
      <c r="T93" s="54"/>
      <c r="U93" s="54"/>
      <c r="V93" s="54"/>
      <c r="W93" s="54"/>
      <c r="X93" s="54"/>
      <c r="Y93" s="55"/>
      <c r="Z93" s="51"/>
      <c r="AA93" s="51"/>
      <c r="AB93" s="54"/>
      <c r="AC93" s="54"/>
      <c r="AD93" s="54"/>
      <c r="AE93" s="54"/>
      <c r="AF93" s="54"/>
      <c r="AG93" s="55"/>
      <c r="AH93" s="51"/>
      <c r="AI93" s="51"/>
      <c r="AJ93" s="51"/>
      <c r="AK93" s="51"/>
      <c r="AL93" s="51"/>
      <c r="AM93" s="51"/>
      <c r="AN93" s="51"/>
      <c r="AO93" s="51"/>
      <c r="AP93" s="51"/>
      <c r="AQ93" s="51"/>
      <c r="AR93" s="51"/>
      <c r="AS93" s="51"/>
      <c r="AT93" s="51"/>
      <c r="AU93" s="51"/>
      <c r="AV93" s="51"/>
      <c r="AW93" s="51"/>
      <c r="AX93" s="51"/>
    </row>
    <row r="94" spans="1:55" ht="13.15" x14ac:dyDescent="0.4">
      <c r="A94" s="48"/>
      <c r="B94" s="48"/>
      <c r="C94" s="48"/>
      <c r="D94" s="194"/>
      <c r="E94" s="48"/>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5"/>
      <c r="AM94" s="51"/>
      <c r="AN94" s="51"/>
      <c r="AO94" s="51"/>
      <c r="AP94" s="51"/>
      <c r="AQ94" s="51"/>
      <c r="AR94" s="51"/>
      <c r="AS94" s="51"/>
      <c r="AT94" s="51"/>
      <c r="AU94" s="51"/>
      <c r="AV94" s="51"/>
      <c r="AW94" s="51"/>
      <c r="AX94" s="51"/>
      <c r="AY94" s="51"/>
      <c r="AZ94" s="51"/>
      <c r="BA94" s="51"/>
      <c r="BB94" s="51"/>
      <c r="BC94" s="51"/>
    </row>
    <row r="95" spans="1:55" ht="17.649999999999999" x14ac:dyDescent="0.5">
      <c r="A95" s="448" t="s">
        <v>71</v>
      </c>
      <c r="B95" s="449"/>
      <c r="C95" s="439">
        <v>43389</v>
      </c>
      <c r="D95" s="440"/>
      <c r="H95" s="63" t="s">
        <v>73</v>
      </c>
      <c r="I95" s="64"/>
      <c r="J95" s="64"/>
      <c r="K95" s="439">
        <v>43411</v>
      </c>
      <c r="L95" s="440"/>
      <c r="M95" s="65"/>
      <c r="N95" s="65"/>
      <c r="O95" s="48"/>
      <c r="P95" s="48"/>
      <c r="Q95" s="48"/>
      <c r="R95" s="48"/>
      <c r="S95" s="48"/>
      <c r="T95" s="48"/>
      <c r="U95" s="48"/>
      <c r="V95" s="48"/>
      <c r="W95" s="48"/>
      <c r="X95" s="48"/>
      <c r="Y95" s="48"/>
      <c r="Z95" s="66"/>
      <c r="AA95" s="51"/>
      <c r="AB95" s="51"/>
      <c r="AL95"/>
    </row>
    <row r="96" spans="1:55" ht="17.649999999999999" x14ac:dyDescent="0.5">
      <c r="A96" s="437" t="s">
        <v>74</v>
      </c>
      <c r="B96" s="438"/>
      <c r="C96" s="439">
        <v>43395</v>
      </c>
      <c r="D96" s="440"/>
      <c r="H96" s="67" t="s">
        <v>75</v>
      </c>
      <c r="I96" s="68"/>
      <c r="J96" s="68"/>
      <c r="K96" s="441"/>
      <c r="L96" s="383"/>
      <c r="M96" s="65"/>
      <c r="N96" s="34"/>
      <c r="O96" s="34"/>
      <c r="P96" s="34"/>
      <c r="Q96" s="34"/>
      <c r="R96" s="34"/>
      <c r="S96" s="34"/>
      <c r="T96" s="34"/>
      <c r="U96" s="34"/>
      <c r="V96" s="34"/>
      <c r="W96" s="34"/>
      <c r="X96" s="48"/>
      <c r="Y96" s="48"/>
      <c r="Z96" s="66"/>
      <c r="AA96" s="51"/>
      <c r="AB96" s="51"/>
      <c r="AL96"/>
    </row>
    <row r="97" spans="1:39" ht="13.15" x14ac:dyDescent="0.4">
      <c r="A97" s="48"/>
      <c r="B97" s="48"/>
      <c r="C97" s="48"/>
      <c r="D97" s="194"/>
      <c r="E97" s="48"/>
      <c r="F97" s="48"/>
      <c r="G97" s="48"/>
      <c r="H97" s="48"/>
      <c r="I97" s="48"/>
      <c r="J97" s="48"/>
      <c r="K97" s="48"/>
      <c r="L97" s="48"/>
      <c r="M97" s="48"/>
      <c r="N97" s="34"/>
      <c r="O97" s="34"/>
      <c r="P97" s="34"/>
      <c r="Q97" s="34"/>
      <c r="R97" s="34"/>
      <c r="S97" s="34"/>
      <c r="T97" s="34"/>
      <c r="U97" s="34"/>
      <c r="V97" s="34"/>
      <c r="W97" s="34"/>
      <c r="X97" s="48"/>
      <c r="Y97" s="48"/>
      <c r="Z97" s="48"/>
      <c r="AA97" s="48"/>
      <c r="AB97" s="48"/>
      <c r="AC97" s="48"/>
      <c r="AD97" s="48"/>
      <c r="AE97" s="48"/>
      <c r="AF97" s="48"/>
      <c r="AG97" s="48"/>
      <c r="AH97" s="48"/>
      <c r="AI97" s="48"/>
      <c r="AJ97" s="48"/>
      <c r="AK97" s="66"/>
      <c r="AL97" s="51"/>
      <c r="AM97" s="51"/>
    </row>
    <row r="98" spans="1:39" ht="13.15" x14ac:dyDescent="0.4">
      <c r="A98" s="442" t="s">
        <v>194</v>
      </c>
      <c r="B98" s="443"/>
      <c r="C98" s="443"/>
      <c r="D98" s="443"/>
      <c r="E98" s="443"/>
      <c r="F98" s="443"/>
      <c r="G98" s="443"/>
      <c r="H98" s="443"/>
      <c r="I98" s="443"/>
      <c r="J98" s="443"/>
      <c r="K98" s="443"/>
      <c r="L98" s="443"/>
      <c r="M98" s="444"/>
      <c r="N98" s="34"/>
      <c r="O98" s="34"/>
      <c r="P98" s="34"/>
      <c r="Q98" s="34"/>
      <c r="R98" s="34"/>
      <c r="S98" s="34"/>
      <c r="T98" s="34"/>
      <c r="U98" s="34"/>
      <c r="V98" s="34"/>
      <c r="W98" s="34"/>
      <c r="X98" s="48"/>
      <c r="Y98" s="48"/>
      <c r="Z98" s="48"/>
      <c r="AA98" s="48"/>
      <c r="AB98" s="48"/>
      <c r="AC98" s="48"/>
      <c r="AD98" s="48"/>
      <c r="AE98" s="48"/>
      <c r="AF98" s="48"/>
      <c r="AG98" s="48"/>
      <c r="AH98" s="48"/>
      <c r="AI98" s="48"/>
      <c r="AJ98" s="48"/>
      <c r="AK98" s="66"/>
      <c r="AL98"/>
    </row>
    <row r="99" spans="1:39" ht="13.15" x14ac:dyDescent="0.4">
      <c r="A99" s="69"/>
      <c r="B99" s="70"/>
      <c r="C99" s="70"/>
      <c r="D99" s="195"/>
      <c r="E99" s="70"/>
      <c r="F99" s="70"/>
      <c r="G99" s="70"/>
      <c r="H99" s="70"/>
      <c r="I99" s="70"/>
      <c r="J99" s="70"/>
      <c r="K99" s="70"/>
      <c r="L99" s="70"/>
      <c r="M99" s="71"/>
      <c r="N99" s="34"/>
      <c r="O99" s="34"/>
      <c r="P99" s="34"/>
      <c r="Q99" s="34"/>
      <c r="R99" s="34"/>
      <c r="S99" s="34"/>
      <c r="T99" s="34"/>
      <c r="U99" s="34"/>
      <c r="V99" s="34"/>
      <c r="W99" s="34"/>
      <c r="X99" s="57"/>
      <c r="Y99" s="57"/>
      <c r="Z99" s="57"/>
      <c r="AA99" s="57"/>
      <c r="AB99" s="57"/>
      <c r="AC99" s="57"/>
      <c r="AD99" s="57"/>
      <c r="AE99" s="57"/>
      <c r="AF99" s="57"/>
      <c r="AG99" s="57"/>
      <c r="AH99" s="72"/>
      <c r="AI99" s="72"/>
      <c r="AJ99" s="73"/>
      <c r="AK99" s="66"/>
      <c r="AL99"/>
    </row>
    <row r="100" spans="1:39" ht="13.15" x14ac:dyDescent="0.4">
      <c r="A100" s="445" t="s">
        <v>195</v>
      </c>
      <c r="B100" s="446"/>
      <c r="C100" s="446"/>
      <c r="D100" s="446"/>
      <c r="E100" s="446"/>
      <c r="F100" s="446"/>
      <c r="G100" s="446"/>
      <c r="H100" s="446"/>
      <c r="I100" s="446"/>
      <c r="J100" s="446"/>
      <c r="K100" s="446"/>
      <c r="L100" s="446"/>
      <c r="M100" s="447"/>
      <c r="N100" s="34"/>
      <c r="O100" s="34"/>
      <c r="P100" s="34"/>
      <c r="Q100" s="34"/>
      <c r="R100" s="34"/>
      <c r="S100" s="34"/>
      <c r="T100" s="34"/>
      <c r="U100" s="34"/>
      <c r="V100" s="34"/>
      <c r="W100" s="34"/>
      <c r="X100" s="48"/>
      <c r="Y100" s="48"/>
      <c r="Z100" s="48"/>
      <c r="AA100" s="48"/>
      <c r="AB100" s="48"/>
      <c r="AC100" s="48"/>
      <c r="AD100" s="48"/>
      <c r="AE100" s="48"/>
      <c r="AF100" s="48"/>
      <c r="AG100" s="48"/>
      <c r="AH100" s="48"/>
      <c r="AI100" s="48"/>
      <c r="AJ100" s="48"/>
      <c r="AK100" s="66"/>
      <c r="AL100"/>
    </row>
    <row r="101" spans="1:39" ht="13.15" x14ac:dyDescent="0.4">
      <c r="A101" s="75"/>
      <c r="B101" s="76"/>
      <c r="C101" s="76"/>
      <c r="D101" s="196"/>
      <c r="E101" s="76"/>
      <c r="F101" s="76"/>
      <c r="G101" s="76"/>
      <c r="H101" s="76"/>
      <c r="I101" s="76"/>
      <c r="J101" s="76"/>
      <c r="K101" s="76"/>
      <c r="L101" s="76"/>
      <c r="M101" s="77"/>
      <c r="N101" s="34"/>
      <c r="O101" s="34"/>
      <c r="P101" s="34"/>
      <c r="Q101" s="34"/>
      <c r="R101" s="34"/>
      <c r="S101" s="34"/>
      <c r="T101" s="34"/>
      <c r="U101" s="34"/>
      <c r="V101" s="34"/>
      <c r="W101" s="34"/>
      <c r="X101" s="48"/>
      <c r="Y101" s="48"/>
      <c r="Z101" s="48"/>
      <c r="AA101" s="48"/>
      <c r="AB101" s="48"/>
      <c r="AC101" s="48"/>
      <c r="AD101" s="48"/>
      <c r="AE101" s="48"/>
      <c r="AF101" s="48"/>
      <c r="AG101" s="48"/>
      <c r="AH101" s="48"/>
      <c r="AI101" s="48"/>
      <c r="AJ101" s="48"/>
      <c r="AK101" s="66"/>
      <c r="AL101"/>
    </row>
    <row r="102" spans="1:39" ht="13.15" x14ac:dyDescent="0.4">
      <c r="A102" s="48"/>
      <c r="B102" s="48"/>
      <c r="C102" s="48"/>
      <c r="D102" s="194"/>
      <c r="E102" s="48"/>
      <c r="F102" s="48"/>
      <c r="G102" s="48"/>
      <c r="H102" s="48"/>
      <c r="I102" s="48"/>
      <c r="J102" s="48"/>
      <c r="K102" s="48"/>
      <c r="L102" s="48"/>
      <c r="M102" s="48"/>
      <c r="N102" s="34"/>
      <c r="O102" s="34"/>
      <c r="P102" s="34"/>
      <c r="Q102" s="34"/>
      <c r="R102" s="34"/>
      <c r="S102" s="34"/>
      <c r="T102" s="34"/>
      <c r="U102" s="34"/>
      <c r="V102" s="34"/>
      <c r="W102" s="34"/>
      <c r="X102" s="48"/>
      <c r="Y102" s="48"/>
      <c r="Z102" s="48"/>
      <c r="AA102" s="48"/>
      <c r="AB102" s="48"/>
      <c r="AC102" s="48"/>
      <c r="AD102" s="48"/>
      <c r="AE102" s="48"/>
      <c r="AF102" s="48"/>
      <c r="AG102" s="48"/>
      <c r="AH102" s="48"/>
      <c r="AI102" s="48"/>
      <c r="AJ102" s="48"/>
      <c r="AK102" s="48"/>
      <c r="AL102" s="66"/>
    </row>
    <row r="103" spans="1:39" ht="13.15" x14ac:dyDescent="0.4">
      <c r="A103" s="48"/>
      <c r="B103" s="48"/>
      <c r="C103" s="48"/>
      <c r="D103" s="194"/>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66"/>
    </row>
    <row r="104" spans="1:39" ht="13.15" x14ac:dyDescent="0.4">
      <c r="A104" s="48"/>
      <c r="B104" s="48"/>
      <c r="C104" s="48"/>
      <c r="D104" s="194"/>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66"/>
    </row>
    <row r="105" spans="1:39" ht="13.15" x14ac:dyDescent="0.4">
      <c r="A105" s="48"/>
      <c r="B105" s="48"/>
      <c r="C105" s="48"/>
      <c r="D105" s="297"/>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66"/>
    </row>
    <row r="106" spans="1:39" ht="13.15" x14ac:dyDescent="0.4">
      <c r="A106" s="48"/>
      <c r="B106" s="48"/>
      <c r="C106" s="48"/>
      <c r="D106" s="29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66"/>
    </row>
    <row r="107" spans="1:39" x14ac:dyDescent="0.35">
      <c r="D107" s="300"/>
      <c r="F107" s="301"/>
    </row>
    <row r="108" spans="1:39" x14ac:dyDescent="0.35">
      <c r="D108" s="299"/>
      <c r="E108" s="285"/>
    </row>
  </sheetData>
  <mergeCells count="103">
    <mergeCell ref="A96:B96"/>
    <mergeCell ref="C96:D96"/>
    <mergeCell ref="K96:L96"/>
    <mergeCell ref="A98:M98"/>
    <mergeCell ref="A100:M100"/>
    <mergeCell ref="D92:F92"/>
    <mergeCell ref="J92:K92"/>
    <mergeCell ref="D93:F93"/>
    <mergeCell ref="J93:K93"/>
    <mergeCell ref="A95:B95"/>
    <mergeCell ref="C95:D95"/>
    <mergeCell ref="K95:L95"/>
    <mergeCell ref="D89:F89"/>
    <mergeCell ref="J89:K89"/>
    <mergeCell ref="D90:G90"/>
    <mergeCell ref="J90:K90"/>
    <mergeCell ref="D91:F91"/>
    <mergeCell ref="J91:K91"/>
    <mergeCell ref="D87:F87"/>
    <mergeCell ref="J87:K87"/>
    <mergeCell ref="D88:F88"/>
    <mergeCell ref="J88:K88"/>
    <mergeCell ref="N7:O8"/>
    <mergeCell ref="D84:F84"/>
    <mergeCell ref="J84:K84"/>
    <mergeCell ref="D85:F85"/>
    <mergeCell ref="J85:K85"/>
    <mergeCell ref="D86:F86"/>
    <mergeCell ref="J86:K86"/>
    <mergeCell ref="A81:B81"/>
    <mergeCell ref="D82:G82"/>
    <mergeCell ref="H82:I82"/>
    <mergeCell ref="J82:K83"/>
    <mergeCell ref="D83:G83"/>
    <mergeCell ref="H83:I83"/>
    <mergeCell ref="A38:AQ38"/>
    <mergeCell ref="P39:Y73"/>
    <mergeCell ref="A77:B77"/>
    <mergeCell ref="A78:B78"/>
    <mergeCell ref="A79:B79"/>
    <mergeCell ref="A80:B80"/>
    <mergeCell ref="AJ35:AJ37"/>
    <mergeCell ref="AK35:AL36"/>
    <mergeCell ref="AM35:AN36"/>
    <mergeCell ref="AO35:AP36"/>
    <mergeCell ref="AQ35:AQ37"/>
    <mergeCell ref="H36:I36"/>
    <mergeCell ref="L36:M36"/>
    <mergeCell ref="Z36:AA36"/>
    <mergeCell ref="N35:O36"/>
    <mergeCell ref="Z35:AA35"/>
    <mergeCell ref="AB35:AC36"/>
    <mergeCell ref="AD35:AE36"/>
    <mergeCell ref="AF35:AG36"/>
    <mergeCell ref="AH35:AI36"/>
    <mergeCell ref="V7:W8"/>
    <mergeCell ref="A10:AQ10"/>
    <mergeCell ref="A35:A37"/>
    <mergeCell ref="B35:B37"/>
    <mergeCell ref="C35:C37"/>
    <mergeCell ref="D35:D37"/>
    <mergeCell ref="E35:E37"/>
    <mergeCell ref="F35:G36"/>
    <mergeCell ref="H35:I35"/>
    <mergeCell ref="J35:K36"/>
    <mergeCell ref="L35:M35"/>
    <mergeCell ref="T8:U8"/>
    <mergeCell ref="X8:Y8"/>
    <mergeCell ref="X7:Y7"/>
    <mergeCell ref="Z7:AA7"/>
    <mergeCell ref="AB7:AC8"/>
    <mergeCell ref="AD7:AE8"/>
    <mergeCell ref="AF7:AG8"/>
    <mergeCell ref="R8:S8"/>
    <mergeCell ref="Z8:AA8"/>
    <mergeCell ref="C7:C9"/>
    <mergeCell ref="AH7:AI8"/>
    <mergeCell ref="P8:Q8"/>
    <mergeCell ref="L7:M7"/>
    <mergeCell ref="D7:D9"/>
    <mergeCell ref="E7:E9"/>
    <mergeCell ref="F7:G8"/>
    <mergeCell ref="H7:I7"/>
    <mergeCell ref="J7:K7"/>
    <mergeCell ref="A1:AQ1"/>
    <mergeCell ref="A2:AQ2"/>
    <mergeCell ref="A3:AQ3"/>
    <mergeCell ref="G5:P5"/>
    <mergeCell ref="A6:G6"/>
    <mergeCell ref="H6:AI6"/>
    <mergeCell ref="AJ6:AP6"/>
    <mergeCell ref="AQ6:AQ9"/>
    <mergeCell ref="A7:A9"/>
    <mergeCell ref="B7:B9"/>
    <mergeCell ref="AJ7:AJ9"/>
    <mergeCell ref="AK7:AL8"/>
    <mergeCell ref="AM7:AN8"/>
    <mergeCell ref="AO7:AP8"/>
    <mergeCell ref="H8:I8"/>
    <mergeCell ref="L8:M8"/>
    <mergeCell ref="P7:Q7"/>
    <mergeCell ref="R7:S7"/>
    <mergeCell ref="T7:U7"/>
  </mergeCells>
  <printOptions horizontalCentered="1" verticalCentered="1"/>
  <pageMargins left="0.23622047244094491" right="0.23622047244094491" top="0.19685039370078741" bottom="0.19685039370078741" header="0" footer="0"/>
  <pageSetup scale="16" fitToHeight="4" orientation="landscape" cellComments="asDisplayed" r:id="rId1"/>
  <headerFooter alignWithMargins="0">
    <oddHeader xml:space="preserve">&amp;L&amp;F, &amp;A&amp;R&amp;"Arial,Bold"&amp;14FMR 7-C
EXAMEN PREVIO
</oddHeader>
    <oddFooter>&amp;LWBO MEXICO&amp;RCAPACITACION</oddFooter>
  </headerFooter>
  <rowBreaks count="7" manualBreakCount="7">
    <brk id="15" max="42" man="1"/>
    <brk id="20" max="42" man="1"/>
    <brk id="34" max="42" man="1"/>
    <brk id="43" max="42" man="1"/>
    <brk id="48" max="42" man="1"/>
    <brk id="53" max="42" man="1"/>
    <brk id="75" max="42" man="1"/>
  </rowBreaks>
  <colBreaks count="1" manualBreakCount="1">
    <brk id="15" max="93"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Conceptos!$A$2:$A$3</xm:f>
          </x14:formula1>
          <xm:sqref>E11:E22 E24:E33 E39:E73</xm:sqref>
        </x14:dataValidation>
        <x14:dataValidation type="list" allowBlank="1" showInputMessage="1" showErrorMessage="1" xr:uid="{00000000-0002-0000-0000-000001000000}">
          <x14:formula1>
            <xm:f>Conceptos!$B$2:$B$8</xm:f>
          </x14:formula1>
          <xm:sqref>F11:G22 F24:G33</xm:sqref>
        </x14:dataValidation>
        <x14:dataValidation type="list" allowBlank="1" showInputMessage="1" showErrorMessage="1" xr:uid="{00000000-0002-0000-0000-000002000000}">
          <x14:formula1>
            <xm:f>'E:\Users\luribe\Documents\2017\Planes\8447-SEDESOL\[PAC SEDESOL 2017-6.xlsx]Conceptos'!#REF!</xm:f>
          </x14:formula1>
          <xm:sqref>E23:G23</xm:sqref>
        </x14:dataValidation>
        <x14:dataValidation type="list" allowBlank="1" showInputMessage="1" showErrorMessage="1" xr:uid="{00000000-0002-0000-0000-000003000000}">
          <x14:formula1>
            <xm:f>Conceptos!$C$2:$C$5</xm:f>
          </x14:formula1>
          <xm:sqref>F39:G73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80"/>
  <sheetViews>
    <sheetView topLeftCell="A7" zoomScale="85" zoomScaleNormal="85" zoomScaleSheetLayoutView="25" workbookViewId="0">
      <pane ySplit="3" topLeftCell="A27" activePane="bottomLeft" state="frozen"/>
      <selection activeCell="A7" sqref="A7"/>
      <selection pane="bottomLeft" activeCell="B40" sqref="B40:C40"/>
    </sheetView>
  </sheetViews>
  <sheetFormatPr defaultColWidth="9.1328125" defaultRowHeight="12.75" x14ac:dyDescent="0.35"/>
  <cols>
    <col min="1" max="2" width="26" customWidth="1"/>
    <col min="3" max="3" width="34.265625" style="5" customWidth="1"/>
    <col min="4" max="5" width="25.3984375" style="5" customWidth="1"/>
    <col min="6" max="6" width="19.1328125" style="5" customWidth="1"/>
    <col min="7" max="7" width="22.73046875" style="5" customWidth="1"/>
    <col min="8" max="8" width="24.3984375" style="5" customWidth="1"/>
    <col min="9" max="9" width="12.73046875" style="5" customWidth="1"/>
    <col min="10" max="11" width="12.73046875" customWidth="1"/>
    <col min="12" max="12" width="15.1328125" customWidth="1"/>
    <col min="13" max="13" width="12.73046875" customWidth="1"/>
    <col min="14" max="14" width="16.1328125" customWidth="1"/>
    <col min="15" max="15" width="15.73046875" customWidth="1"/>
    <col min="16" max="18" width="12.73046875" customWidth="1"/>
    <col min="19" max="20" width="15.59765625" customWidth="1"/>
    <col min="21" max="22" width="12.73046875" customWidth="1"/>
    <col min="23" max="26" width="14.59765625" customWidth="1"/>
    <col min="27" max="27" width="18.86328125" customWidth="1"/>
    <col min="28" max="28" width="19.3984375" customWidth="1"/>
    <col min="29" max="29" width="14.265625" customWidth="1"/>
    <col min="30" max="32" width="12.73046875" customWidth="1"/>
    <col min="33" max="33" width="14.265625" bestFit="1" customWidth="1"/>
    <col min="34" max="34" width="12.73046875" customWidth="1"/>
    <col min="35" max="35" width="28.86328125" customWidth="1"/>
    <col min="37" max="37" width="12.73046875" bestFit="1" customWidth="1"/>
  </cols>
  <sheetData>
    <row r="1" spans="1:43" ht="15" customHeight="1" x14ac:dyDescent="0.4">
      <c r="A1" s="357" t="s">
        <v>122</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row>
    <row r="2" spans="1:43" ht="15.75" customHeight="1" x14ac:dyDescent="0.4">
      <c r="A2" s="357" t="s">
        <v>241</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17"/>
      <c r="AK2" s="317"/>
      <c r="AL2" s="317"/>
      <c r="AM2" s="317"/>
      <c r="AN2" s="317"/>
      <c r="AO2" s="317"/>
      <c r="AP2" s="317"/>
      <c r="AQ2" s="317"/>
    </row>
    <row r="3" spans="1:43" ht="15.75" customHeight="1" x14ac:dyDescent="0.35">
      <c r="A3" s="358" t="s">
        <v>247</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18"/>
      <c r="AK3" s="318"/>
      <c r="AL3" s="318"/>
      <c r="AM3" s="318"/>
      <c r="AN3" s="318"/>
      <c r="AO3" s="318"/>
      <c r="AP3" s="318"/>
      <c r="AQ3" s="318"/>
    </row>
    <row r="4" spans="1:43" s="1" customFormat="1" ht="15.75" customHeight="1" x14ac:dyDescent="0.35">
      <c r="A4" s="454"/>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row>
    <row r="5" spans="1:43" ht="24" customHeight="1" x14ac:dyDescent="0.35">
      <c r="A5" s="455"/>
      <c r="B5" s="455"/>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row>
    <row r="6" spans="1:43" ht="22.5" customHeight="1" x14ac:dyDescent="0.35">
      <c r="A6" s="467" t="s">
        <v>78</v>
      </c>
      <c r="B6" s="468"/>
      <c r="C6" s="468"/>
      <c r="D6" s="468"/>
      <c r="E6" s="468"/>
      <c r="F6" s="468"/>
      <c r="G6" s="468"/>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9"/>
    </row>
    <row r="7" spans="1:43" ht="47.25" customHeight="1" x14ac:dyDescent="0.35">
      <c r="A7" s="456" t="s">
        <v>79</v>
      </c>
      <c r="B7" s="456"/>
      <c r="C7" s="456"/>
      <c r="D7" s="456"/>
      <c r="E7" s="456"/>
      <c r="F7" s="456"/>
      <c r="G7" s="456"/>
      <c r="H7" s="456"/>
      <c r="I7" s="457" t="s">
        <v>80</v>
      </c>
      <c r="J7" s="457"/>
      <c r="K7" s="457"/>
      <c r="L7" s="457"/>
      <c r="M7" s="457"/>
      <c r="N7" s="457"/>
      <c r="O7" s="457" t="s">
        <v>29</v>
      </c>
      <c r="P7" s="457"/>
      <c r="Q7" s="457" t="s">
        <v>81</v>
      </c>
      <c r="R7" s="457"/>
      <c r="S7" s="457"/>
      <c r="T7" s="457"/>
      <c r="U7" s="458" t="s">
        <v>82</v>
      </c>
      <c r="V7" s="459"/>
      <c r="W7" s="459"/>
      <c r="X7" s="459"/>
      <c r="Y7" s="459"/>
      <c r="Z7" s="460"/>
      <c r="AA7" s="464" t="s">
        <v>83</v>
      </c>
      <c r="AB7" s="466"/>
      <c r="AC7" s="466"/>
      <c r="AD7" s="466"/>
      <c r="AE7" s="466"/>
      <c r="AF7" s="466"/>
      <c r="AG7" s="466"/>
      <c r="AH7" s="465"/>
      <c r="AI7" s="396" t="s">
        <v>4</v>
      </c>
    </row>
    <row r="8" spans="1:43" s="168" customFormat="1" ht="52.5" customHeight="1" x14ac:dyDescent="0.35">
      <c r="A8" s="461" t="s">
        <v>5</v>
      </c>
      <c r="B8" s="349" t="s">
        <v>84</v>
      </c>
      <c r="C8" s="349" t="s">
        <v>85</v>
      </c>
      <c r="D8" s="352" t="s">
        <v>86</v>
      </c>
      <c r="E8" s="353"/>
      <c r="F8" s="349" t="s">
        <v>9</v>
      </c>
      <c r="G8" s="352" t="s">
        <v>127</v>
      </c>
      <c r="H8" s="353"/>
      <c r="I8" s="352" t="s">
        <v>87</v>
      </c>
      <c r="J8" s="353"/>
      <c r="K8" s="388" t="s">
        <v>12</v>
      </c>
      <c r="L8" s="389"/>
      <c r="M8" s="352" t="s">
        <v>88</v>
      </c>
      <c r="N8" s="353"/>
      <c r="O8" s="352" t="s">
        <v>89</v>
      </c>
      <c r="P8" s="353"/>
      <c r="Q8" s="352" t="s">
        <v>90</v>
      </c>
      <c r="R8" s="463"/>
      <c r="S8" s="374" t="s">
        <v>91</v>
      </c>
      <c r="T8" s="375"/>
      <c r="U8" s="352" t="s">
        <v>92</v>
      </c>
      <c r="V8" s="353"/>
      <c r="W8" s="374" t="s">
        <v>93</v>
      </c>
      <c r="X8" s="375"/>
      <c r="Y8" s="374" t="s">
        <v>94</v>
      </c>
      <c r="Z8" s="375"/>
      <c r="AA8" s="349" t="s">
        <v>95</v>
      </c>
      <c r="AB8" s="349" t="s">
        <v>96</v>
      </c>
      <c r="AC8" s="388" t="s">
        <v>97</v>
      </c>
      <c r="AD8" s="389"/>
      <c r="AE8" s="388" t="s">
        <v>98</v>
      </c>
      <c r="AF8" s="389"/>
      <c r="AG8" s="464" t="s">
        <v>26</v>
      </c>
      <c r="AH8" s="465"/>
      <c r="AI8" s="396"/>
    </row>
    <row r="9" spans="1:43" s="168" customFormat="1" ht="13.15" x14ac:dyDescent="0.4">
      <c r="A9" s="462"/>
      <c r="B9" s="351"/>
      <c r="C9" s="351"/>
      <c r="D9" s="169" t="s">
        <v>36</v>
      </c>
      <c r="E9" s="169" t="s">
        <v>37</v>
      </c>
      <c r="F9" s="351"/>
      <c r="G9" s="169" t="s">
        <v>99</v>
      </c>
      <c r="H9" s="170" t="s">
        <v>35</v>
      </c>
      <c r="I9" s="169" t="s">
        <v>34</v>
      </c>
      <c r="J9" s="170" t="s">
        <v>35</v>
      </c>
      <c r="K9" s="169" t="s">
        <v>34</v>
      </c>
      <c r="L9" s="170" t="s">
        <v>35</v>
      </c>
      <c r="M9" s="169" t="s">
        <v>34</v>
      </c>
      <c r="N9" s="170" t="s">
        <v>35</v>
      </c>
      <c r="O9" s="169" t="s">
        <v>34</v>
      </c>
      <c r="P9" s="170" t="s">
        <v>35</v>
      </c>
      <c r="Q9" s="169" t="s">
        <v>34</v>
      </c>
      <c r="R9" s="170" t="s">
        <v>35</v>
      </c>
      <c r="S9" s="169" t="s">
        <v>34</v>
      </c>
      <c r="T9" s="171" t="s">
        <v>35</v>
      </c>
      <c r="U9" s="169" t="s">
        <v>34</v>
      </c>
      <c r="V9" s="171" t="s">
        <v>35</v>
      </c>
      <c r="W9" s="169" t="s">
        <v>34</v>
      </c>
      <c r="X9" s="171" t="s">
        <v>35</v>
      </c>
      <c r="Y9" s="169" t="s">
        <v>34</v>
      </c>
      <c r="Z9" s="171" t="s">
        <v>35</v>
      </c>
      <c r="AA9" s="351"/>
      <c r="AB9" s="351"/>
      <c r="AC9" s="12" t="s">
        <v>36</v>
      </c>
      <c r="AD9" s="12" t="s">
        <v>37</v>
      </c>
      <c r="AE9" s="12" t="s">
        <v>36</v>
      </c>
      <c r="AF9" s="12" t="s">
        <v>37</v>
      </c>
      <c r="AG9" s="12" t="s">
        <v>36</v>
      </c>
      <c r="AH9" s="12" t="s">
        <v>37</v>
      </c>
      <c r="AI9" s="396"/>
    </row>
    <row r="10" spans="1:43" s="270" customFormat="1" ht="112.5" customHeight="1" x14ac:dyDescent="0.35">
      <c r="A10" s="238" t="s">
        <v>145</v>
      </c>
      <c r="B10" s="263" t="s">
        <v>118</v>
      </c>
      <c r="C10" s="239" t="s">
        <v>146</v>
      </c>
      <c r="D10" s="264">
        <f>E10*17.9671</f>
        <v>1796709.9999999998</v>
      </c>
      <c r="E10" s="265">
        <v>100000</v>
      </c>
      <c r="F10" s="266" t="s">
        <v>115</v>
      </c>
      <c r="G10" s="266" t="s">
        <v>120</v>
      </c>
      <c r="H10" s="266"/>
      <c r="I10" s="266" t="s">
        <v>144</v>
      </c>
      <c r="J10" s="266"/>
      <c r="K10" s="266" t="s">
        <v>144</v>
      </c>
      <c r="L10" s="266"/>
      <c r="M10" s="267">
        <v>43010</v>
      </c>
      <c r="N10" s="266"/>
      <c r="O10" s="267">
        <v>43013</v>
      </c>
      <c r="P10" s="266"/>
      <c r="Q10" s="267">
        <v>43014</v>
      </c>
      <c r="R10" s="266"/>
      <c r="S10" s="267">
        <v>43021</v>
      </c>
      <c r="T10" s="266"/>
      <c r="U10" s="267">
        <v>43024</v>
      </c>
      <c r="V10" s="266"/>
      <c r="W10" s="267">
        <v>43031</v>
      </c>
      <c r="X10" s="266"/>
      <c r="Y10" s="267">
        <v>43039</v>
      </c>
      <c r="Z10" s="266"/>
      <c r="AA10" s="268"/>
      <c r="AB10" s="268"/>
      <c r="AC10" s="269"/>
      <c r="AD10" s="269"/>
      <c r="AE10" s="269"/>
      <c r="AF10" s="269"/>
      <c r="AG10" s="269"/>
      <c r="AH10" s="269"/>
      <c r="AI10" s="271" t="s">
        <v>249</v>
      </c>
    </row>
    <row r="11" spans="1:43" s="78" customFormat="1" ht="108" x14ac:dyDescent="0.35">
      <c r="A11" s="214" t="s">
        <v>165</v>
      </c>
      <c r="B11" s="232" t="s">
        <v>119</v>
      </c>
      <c r="C11" s="218" t="s">
        <v>166</v>
      </c>
      <c r="D11" s="233">
        <f>E11*17.9671</f>
        <v>6288484.9999999991</v>
      </c>
      <c r="E11" s="215">
        <v>350000</v>
      </c>
      <c r="F11" s="197" t="s">
        <v>115</v>
      </c>
      <c r="G11" s="197" t="s">
        <v>106</v>
      </c>
      <c r="H11" s="197" t="s">
        <v>106</v>
      </c>
      <c r="I11" s="234">
        <v>42863</v>
      </c>
      <c r="J11" s="79">
        <v>42858</v>
      </c>
      <c r="K11" s="234">
        <v>42891</v>
      </c>
      <c r="L11" s="234">
        <v>42891</v>
      </c>
      <c r="M11" s="79">
        <v>42877</v>
      </c>
      <c r="N11" s="79">
        <v>42992</v>
      </c>
      <c r="O11" s="79">
        <v>42898</v>
      </c>
      <c r="P11" s="79">
        <v>43020</v>
      </c>
      <c r="Q11" s="79">
        <v>42902</v>
      </c>
      <c r="R11" s="79">
        <v>43026</v>
      </c>
      <c r="S11" s="234">
        <v>42905</v>
      </c>
      <c r="T11" s="234">
        <v>43048</v>
      </c>
      <c r="U11" s="79">
        <v>42905</v>
      </c>
      <c r="V11" s="79">
        <v>43049</v>
      </c>
      <c r="W11" s="234">
        <v>42909</v>
      </c>
      <c r="X11" s="234">
        <v>43089</v>
      </c>
      <c r="Y11" s="79">
        <v>42916</v>
      </c>
      <c r="Z11" s="79">
        <v>43086</v>
      </c>
      <c r="AA11" s="234" t="s">
        <v>254</v>
      </c>
      <c r="AB11" s="79" t="s">
        <v>255</v>
      </c>
      <c r="AC11" s="236">
        <v>4575839.3600000003</v>
      </c>
      <c r="AD11" s="236">
        <f>AC11/19.09</f>
        <v>239698.23782084862</v>
      </c>
      <c r="AE11" s="236">
        <v>0</v>
      </c>
      <c r="AF11" s="236">
        <v>0</v>
      </c>
      <c r="AG11" s="236">
        <v>4575839.3600000003</v>
      </c>
      <c r="AH11" s="236">
        <f>AG11/19.09</f>
        <v>239698.23782084862</v>
      </c>
      <c r="AI11" s="197" t="s">
        <v>293</v>
      </c>
      <c r="AJ11" s="290"/>
      <c r="AK11" s="294"/>
    </row>
    <row r="12" spans="1:43" s="270" customFormat="1" ht="144.75" customHeight="1" x14ac:dyDescent="0.35">
      <c r="A12" s="239" t="s">
        <v>167</v>
      </c>
      <c r="B12" s="263" t="s">
        <v>118</v>
      </c>
      <c r="C12" s="239" t="s">
        <v>168</v>
      </c>
      <c r="D12" s="264">
        <f>E12*17.9671</f>
        <v>1796709.9999999998</v>
      </c>
      <c r="E12" s="265">
        <v>100000</v>
      </c>
      <c r="F12" s="266" t="s">
        <v>115</v>
      </c>
      <c r="G12" s="266" t="s">
        <v>120</v>
      </c>
      <c r="H12" s="266"/>
      <c r="I12" s="266" t="s">
        <v>144</v>
      </c>
      <c r="J12" s="266"/>
      <c r="K12" s="266" t="s">
        <v>144</v>
      </c>
      <c r="L12" s="266"/>
      <c r="M12" s="267">
        <v>43010</v>
      </c>
      <c r="N12" s="266"/>
      <c r="O12" s="267">
        <v>43013</v>
      </c>
      <c r="P12" s="266"/>
      <c r="Q12" s="267">
        <v>43014</v>
      </c>
      <c r="R12" s="266"/>
      <c r="S12" s="267">
        <v>43021</v>
      </c>
      <c r="T12" s="266"/>
      <c r="U12" s="267">
        <v>43024</v>
      </c>
      <c r="V12" s="266"/>
      <c r="W12" s="267">
        <v>43031</v>
      </c>
      <c r="X12" s="266"/>
      <c r="Y12" s="267">
        <v>43039</v>
      </c>
      <c r="Z12" s="266"/>
      <c r="AA12" s="268"/>
      <c r="AB12" s="268"/>
      <c r="AC12" s="269"/>
      <c r="AD12" s="269"/>
      <c r="AE12" s="269"/>
      <c r="AF12" s="269"/>
      <c r="AG12" s="269"/>
      <c r="AH12" s="269"/>
      <c r="AI12" s="271" t="s">
        <v>249</v>
      </c>
    </row>
    <row r="13" spans="1:43" s="78" customFormat="1" ht="147" x14ac:dyDescent="0.35">
      <c r="A13" s="214" t="s">
        <v>187</v>
      </c>
      <c r="B13" s="232" t="s">
        <v>119</v>
      </c>
      <c r="C13" s="218" t="s">
        <v>188</v>
      </c>
      <c r="D13" s="233">
        <v>5800000</v>
      </c>
      <c r="E13" s="215">
        <f>D13/18.536</f>
        <v>312904.61804056965</v>
      </c>
      <c r="F13" s="197" t="s">
        <v>115</v>
      </c>
      <c r="G13" s="197" t="s">
        <v>106</v>
      </c>
      <c r="H13" s="197"/>
      <c r="I13" s="234">
        <v>43192</v>
      </c>
      <c r="J13" s="79"/>
      <c r="K13" s="234">
        <v>43199</v>
      </c>
      <c r="L13" s="197"/>
      <c r="M13" s="234">
        <v>43199</v>
      </c>
      <c r="N13" s="295"/>
      <c r="O13" s="234">
        <v>43220</v>
      </c>
      <c r="P13" s="79"/>
      <c r="Q13" s="234">
        <v>43224</v>
      </c>
      <c r="R13" s="79"/>
      <c r="S13" s="234">
        <v>43231</v>
      </c>
      <c r="T13" s="197"/>
      <c r="U13" s="234">
        <v>43234</v>
      </c>
      <c r="V13" s="79"/>
      <c r="W13" s="234">
        <v>43241</v>
      </c>
      <c r="X13" s="197"/>
      <c r="Y13" s="234">
        <v>43262</v>
      </c>
      <c r="Z13" s="79"/>
      <c r="AA13" s="79"/>
      <c r="AB13" s="79"/>
      <c r="AC13" s="236"/>
      <c r="AD13" s="236"/>
      <c r="AE13" s="236"/>
      <c r="AF13" s="236"/>
      <c r="AG13" s="236"/>
      <c r="AH13" s="236"/>
      <c r="AI13" s="237"/>
      <c r="AJ13" s="252"/>
    </row>
    <row r="14" spans="1:43" s="78" customFormat="1" ht="135" x14ac:dyDescent="0.35">
      <c r="A14" s="214" t="s">
        <v>203</v>
      </c>
      <c r="B14" s="232" t="s">
        <v>119</v>
      </c>
      <c r="C14" s="218" t="s">
        <v>226</v>
      </c>
      <c r="D14" s="233">
        <v>2000000</v>
      </c>
      <c r="E14" s="225">
        <f>D14/17.9671</f>
        <v>111314.5694074169</v>
      </c>
      <c r="F14" s="197" t="s">
        <v>115</v>
      </c>
      <c r="G14" s="197" t="s">
        <v>106</v>
      </c>
      <c r="H14" s="197" t="s">
        <v>104</v>
      </c>
      <c r="I14" s="234">
        <v>42962</v>
      </c>
      <c r="J14" s="234">
        <v>42977</v>
      </c>
      <c r="K14" s="234">
        <v>42969</v>
      </c>
      <c r="L14" s="234">
        <v>42983</v>
      </c>
      <c r="M14" s="234">
        <v>42969</v>
      </c>
      <c r="N14" s="234">
        <v>42985</v>
      </c>
      <c r="O14" s="234">
        <v>42989</v>
      </c>
      <c r="P14" s="234">
        <v>42996</v>
      </c>
      <c r="Q14" s="234">
        <v>42993</v>
      </c>
      <c r="R14" s="234">
        <v>42996</v>
      </c>
      <c r="S14" s="234">
        <v>43000</v>
      </c>
      <c r="T14" s="234">
        <v>42999</v>
      </c>
      <c r="U14" s="234">
        <v>43000</v>
      </c>
      <c r="V14" s="234">
        <v>43007</v>
      </c>
      <c r="W14" s="234">
        <v>43014</v>
      </c>
      <c r="X14" s="234">
        <v>43021</v>
      </c>
      <c r="Y14" s="234">
        <v>43059</v>
      </c>
      <c r="Z14" s="234">
        <v>43059</v>
      </c>
      <c r="AA14" s="197" t="s">
        <v>256</v>
      </c>
      <c r="AB14" s="235" t="s">
        <v>232</v>
      </c>
      <c r="AC14" s="236">
        <v>1883145.1</v>
      </c>
      <c r="AD14" s="236">
        <f>AC14/18.1979</f>
        <v>103481.45115645212</v>
      </c>
      <c r="AE14" s="236">
        <v>0</v>
      </c>
      <c r="AF14" s="236">
        <v>0</v>
      </c>
      <c r="AG14" s="236">
        <v>1774336</v>
      </c>
      <c r="AH14" s="236">
        <f>AG14/18.1979</f>
        <v>97502.23926936624</v>
      </c>
      <c r="AI14" s="315" t="s">
        <v>300</v>
      </c>
      <c r="AJ14" s="252"/>
    </row>
    <row r="15" spans="1:43" s="78" customFormat="1" ht="202.5" x14ac:dyDescent="0.35">
      <c r="A15" s="214" t="s">
        <v>206</v>
      </c>
      <c r="B15" s="232" t="s">
        <v>119</v>
      </c>
      <c r="C15" s="218" t="s">
        <v>281</v>
      </c>
      <c r="D15" s="233">
        <v>8000000</v>
      </c>
      <c r="E15" s="225">
        <f>D15/18.536</f>
        <v>431592.57660768233</v>
      </c>
      <c r="F15" s="197" t="s">
        <v>115</v>
      </c>
      <c r="G15" s="197" t="s">
        <v>106</v>
      </c>
      <c r="H15" s="197"/>
      <c r="I15" s="234">
        <v>43192</v>
      </c>
      <c r="J15" s="197"/>
      <c r="K15" s="234">
        <v>43199</v>
      </c>
      <c r="L15" s="197"/>
      <c r="M15" s="234">
        <v>43199</v>
      </c>
      <c r="N15" s="296"/>
      <c r="O15" s="234">
        <v>43220</v>
      </c>
      <c r="P15" s="197"/>
      <c r="Q15" s="234">
        <v>43224</v>
      </c>
      <c r="R15" s="197"/>
      <c r="S15" s="234">
        <v>43231</v>
      </c>
      <c r="T15" s="197"/>
      <c r="U15" s="234">
        <v>43234</v>
      </c>
      <c r="V15" s="234"/>
      <c r="W15" s="234">
        <v>43241</v>
      </c>
      <c r="X15" s="197"/>
      <c r="Y15" s="234">
        <v>43262</v>
      </c>
      <c r="Z15" s="234"/>
      <c r="AA15" s="235"/>
      <c r="AB15" s="235"/>
      <c r="AC15" s="236"/>
      <c r="AD15" s="236"/>
      <c r="AE15" s="236"/>
      <c r="AF15" s="236"/>
      <c r="AG15" s="236"/>
      <c r="AH15" s="236"/>
      <c r="AI15" s="315" t="s">
        <v>301</v>
      </c>
      <c r="AJ15" s="252"/>
    </row>
    <row r="16" spans="1:43" s="252" customFormat="1" ht="156.75" x14ac:dyDescent="0.35">
      <c r="A16" s="214" t="s">
        <v>310</v>
      </c>
      <c r="B16" s="232" t="s">
        <v>118</v>
      </c>
      <c r="C16" s="218" t="s">
        <v>311</v>
      </c>
      <c r="D16" s="233">
        <v>1871026</v>
      </c>
      <c r="E16" s="225">
        <f>D16/19.053</f>
        <v>98201.123182700889</v>
      </c>
      <c r="F16" s="197" t="s">
        <v>115</v>
      </c>
      <c r="G16" s="197" t="s">
        <v>120</v>
      </c>
      <c r="H16" s="197"/>
      <c r="I16" s="234" t="s">
        <v>144</v>
      </c>
      <c r="J16" s="234" t="s">
        <v>144</v>
      </c>
      <c r="K16" s="234" t="s">
        <v>144</v>
      </c>
      <c r="L16" s="234" t="s">
        <v>144</v>
      </c>
      <c r="M16" s="234">
        <v>43234</v>
      </c>
      <c r="N16" s="296"/>
      <c r="O16" s="234">
        <v>43241</v>
      </c>
      <c r="P16" s="197"/>
      <c r="Q16" s="234">
        <v>43248</v>
      </c>
      <c r="R16" s="197"/>
      <c r="S16" s="234">
        <v>43255</v>
      </c>
      <c r="T16" s="197"/>
      <c r="U16" s="234">
        <v>43262</v>
      </c>
      <c r="V16" s="234"/>
      <c r="W16" s="234">
        <v>43269</v>
      </c>
      <c r="X16" s="197"/>
      <c r="Y16" s="234">
        <v>43290</v>
      </c>
      <c r="Z16" s="234"/>
      <c r="AA16" s="235"/>
      <c r="AB16" s="235"/>
      <c r="AC16" s="236"/>
      <c r="AD16" s="236"/>
      <c r="AE16" s="236"/>
      <c r="AF16" s="236"/>
      <c r="AG16" s="236"/>
      <c r="AH16" s="236"/>
      <c r="AI16" s="315"/>
    </row>
    <row r="17" spans="1:35" s="252" customFormat="1" ht="81" x14ac:dyDescent="0.35">
      <c r="A17" s="218" t="s">
        <v>339</v>
      </c>
      <c r="B17" s="232" t="s">
        <v>118</v>
      </c>
      <c r="C17" s="218" t="s">
        <v>341</v>
      </c>
      <c r="D17" s="233">
        <v>3191490</v>
      </c>
      <c r="E17" s="225">
        <f>D17/18.6349</f>
        <v>171264.13342706428</v>
      </c>
      <c r="F17" s="197" t="s">
        <v>115</v>
      </c>
      <c r="G17" s="197" t="s">
        <v>67</v>
      </c>
      <c r="H17" s="197"/>
      <c r="I17" s="234" t="s">
        <v>144</v>
      </c>
      <c r="J17" s="234"/>
      <c r="K17" s="234" t="s">
        <v>144</v>
      </c>
      <c r="L17" s="234"/>
      <c r="M17" s="234" t="s">
        <v>144</v>
      </c>
      <c r="N17" s="234"/>
      <c r="O17" s="234" t="s">
        <v>144</v>
      </c>
      <c r="P17" s="234"/>
      <c r="Q17" s="234">
        <v>43332</v>
      </c>
      <c r="R17" s="234"/>
      <c r="S17" s="234">
        <v>43339</v>
      </c>
      <c r="T17" s="234"/>
      <c r="U17" s="234">
        <v>43339</v>
      </c>
      <c r="V17" s="234"/>
      <c r="W17" s="234">
        <v>43346</v>
      </c>
      <c r="X17" s="197"/>
      <c r="Y17" s="234">
        <v>43367</v>
      </c>
      <c r="Z17" s="234"/>
      <c r="AA17" s="235"/>
      <c r="AB17" s="235"/>
      <c r="AC17" s="236"/>
      <c r="AD17" s="236"/>
      <c r="AE17" s="236"/>
      <c r="AF17" s="236"/>
      <c r="AG17" s="236"/>
      <c r="AH17" s="236"/>
      <c r="AI17" s="315" t="s">
        <v>340</v>
      </c>
    </row>
    <row r="18" spans="1:35" s="252" customFormat="1" ht="78.75" x14ac:dyDescent="0.35">
      <c r="A18" s="218" t="s">
        <v>337</v>
      </c>
      <c r="B18" s="232" t="s">
        <v>119</v>
      </c>
      <c r="C18" s="218" t="s">
        <v>338</v>
      </c>
      <c r="D18" s="233">
        <v>500000</v>
      </c>
      <c r="E18" s="225">
        <f>D18/18.6349</f>
        <v>26831.375537298296</v>
      </c>
      <c r="F18" s="197" t="s">
        <v>115</v>
      </c>
      <c r="G18" s="197" t="s">
        <v>120</v>
      </c>
      <c r="H18" s="197"/>
      <c r="I18" s="234" t="s">
        <v>144</v>
      </c>
      <c r="J18" s="234" t="s">
        <v>144</v>
      </c>
      <c r="K18" s="234" t="s">
        <v>144</v>
      </c>
      <c r="L18" s="234" t="s">
        <v>144</v>
      </c>
      <c r="M18" s="234">
        <v>43304</v>
      </c>
      <c r="N18" s="234"/>
      <c r="O18" s="234">
        <v>43311</v>
      </c>
      <c r="P18" s="234"/>
      <c r="Q18" s="234">
        <v>43318</v>
      </c>
      <c r="R18" s="234"/>
      <c r="S18" s="234">
        <v>43325</v>
      </c>
      <c r="T18" s="234"/>
      <c r="U18" s="234">
        <v>43332</v>
      </c>
      <c r="V18" s="234"/>
      <c r="W18" s="234">
        <v>43339</v>
      </c>
      <c r="X18" s="197"/>
      <c r="Y18" s="234">
        <v>43444</v>
      </c>
      <c r="Z18" s="234"/>
      <c r="AA18" s="235"/>
      <c r="AB18" s="235"/>
      <c r="AC18" s="236"/>
      <c r="AD18" s="236"/>
      <c r="AE18" s="236"/>
      <c r="AF18" s="236"/>
      <c r="AG18" s="236"/>
      <c r="AH18" s="236"/>
      <c r="AI18" s="315"/>
    </row>
    <row r="19" spans="1:35" s="252" customFormat="1" ht="234.75" x14ac:dyDescent="0.35">
      <c r="A19" s="218" t="s">
        <v>345</v>
      </c>
      <c r="B19" s="232" t="s">
        <v>119</v>
      </c>
      <c r="C19" s="218" t="s">
        <v>346</v>
      </c>
      <c r="D19" s="233">
        <v>583480</v>
      </c>
      <c r="E19" s="225">
        <f>D19/18.6349</f>
        <v>31311.141997005623</v>
      </c>
      <c r="F19" s="197" t="s">
        <v>115</v>
      </c>
      <c r="G19" s="197" t="s">
        <v>120</v>
      </c>
      <c r="H19" s="197"/>
      <c r="I19" s="234" t="s">
        <v>144</v>
      </c>
      <c r="J19" s="234" t="s">
        <v>144</v>
      </c>
      <c r="K19" s="234" t="s">
        <v>144</v>
      </c>
      <c r="L19" s="234" t="s">
        <v>144</v>
      </c>
      <c r="M19" s="234">
        <v>43332</v>
      </c>
      <c r="N19" s="234"/>
      <c r="O19" s="234">
        <v>43339</v>
      </c>
      <c r="P19" s="234"/>
      <c r="Q19" s="234">
        <v>43346</v>
      </c>
      <c r="R19" s="234"/>
      <c r="S19" s="234">
        <v>43353</v>
      </c>
      <c r="T19" s="234"/>
      <c r="U19" s="234">
        <v>43353</v>
      </c>
      <c r="V19" s="234"/>
      <c r="W19" s="234">
        <v>43360</v>
      </c>
      <c r="X19" s="197"/>
      <c r="Y19" s="234">
        <v>43381</v>
      </c>
      <c r="Z19" s="234"/>
      <c r="AA19" s="235"/>
      <c r="AB19" s="235"/>
      <c r="AC19" s="236"/>
      <c r="AD19" s="236"/>
      <c r="AE19" s="236"/>
      <c r="AF19" s="236"/>
      <c r="AG19" s="236"/>
      <c r="AH19" s="236"/>
      <c r="AI19" s="315"/>
    </row>
    <row r="20" spans="1:35" s="252" customFormat="1" ht="156.75" x14ac:dyDescent="0.35">
      <c r="A20" s="218" t="s">
        <v>347</v>
      </c>
      <c r="B20" s="232" t="s">
        <v>119</v>
      </c>
      <c r="C20" s="218" t="s">
        <v>348</v>
      </c>
      <c r="D20" s="233">
        <v>280000</v>
      </c>
      <c r="E20" s="225">
        <f>D20/19.3609</f>
        <v>14462.137607239332</v>
      </c>
      <c r="F20" s="197" t="s">
        <v>115</v>
      </c>
      <c r="G20" s="197" t="s">
        <v>120</v>
      </c>
      <c r="H20" s="197"/>
      <c r="I20" s="234" t="s">
        <v>144</v>
      </c>
      <c r="J20" s="234" t="s">
        <v>144</v>
      </c>
      <c r="K20" s="234" t="s">
        <v>144</v>
      </c>
      <c r="L20" s="234" t="s">
        <v>144</v>
      </c>
      <c r="M20" s="234">
        <v>43367</v>
      </c>
      <c r="N20" s="234"/>
      <c r="O20" s="234">
        <v>43374</v>
      </c>
      <c r="P20" s="234"/>
      <c r="Q20" s="234">
        <v>43381</v>
      </c>
      <c r="R20" s="234"/>
      <c r="S20" s="234">
        <v>43388</v>
      </c>
      <c r="T20" s="234"/>
      <c r="U20" s="234">
        <v>43388</v>
      </c>
      <c r="V20" s="234"/>
      <c r="W20" s="234">
        <v>43395</v>
      </c>
      <c r="X20" s="197"/>
      <c r="Y20" s="234">
        <v>43458</v>
      </c>
      <c r="Z20" s="234"/>
      <c r="AA20" s="235"/>
      <c r="AB20" s="235"/>
      <c r="AC20" s="236"/>
      <c r="AD20" s="236"/>
      <c r="AE20" s="236"/>
      <c r="AF20" s="236"/>
      <c r="AG20" s="236"/>
      <c r="AH20" s="236"/>
      <c r="AI20" s="315"/>
    </row>
    <row r="21" spans="1:35" s="78" customFormat="1" ht="30" customHeight="1" x14ac:dyDescent="0.35">
      <c r="A21" s="14"/>
      <c r="B21" s="14"/>
      <c r="C21" s="14"/>
      <c r="D21" s="166"/>
      <c r="E21" s="166"/>
      <c r="F21" s="13"/>
      <c r="G21" s="13"/>
      <c r="H21" s="81"/>
      <c r="I21" s="13"/>
      <c r="J21" s="80"/>
      <c r="K21" s="80"/>
      <c r="L21" s="79"/>
      <c r="M21" s="80"/>
      <c r="N21" s="80"/>
      <c r="O21" s="80"/>
      <c r="P21" s="80"/>
      <c r="Q21" s="80"/>
      <c r="R21" s="80"/>
      <c r="S21" s="79"/>
      <c r="T21" s="79"/>
      <c r="U21" s="80"/>
      <c r="V21" s="80"/>
      <c r="W21" s="79"/>
      <c r="X21" s="79"/>
      <c r="Y21" s="79"/>
      <c r="Z21" s="79"/>
      <c r="AA21" s="80"/>
      <c r="AB21" s="80"/>
      <c r="AC21" s="172"/>
      <c r="AD21" s="172"/>
      <c r="AE21" s="172"/>
      <c r="AF21" s="172"/>
      <c r="AG21" s="172"/>
      <c r="AH21" s="172"/>
      <c r="AI21" s="174"/>
    </row>
    <row r="22" spans="1:35" s="78" customFormat="1" ht="30" customHeight="1" x14ac:dyDescent="0.4">
      <c r="A22" s="82" t="s">
        <v>129</v>
      </c>
      <c r="B22" s="82"/>
      <c r="C22" s="82"/>
      <c r="D22" s="83">
        <f>SUM(D10:D21)</f>
        <v>32107901</v>
      </c>
      <c r="E22" s="83">
        <f>SUM(E10:E21)</f>
        <v>1747881.6758069776</v>
      </c>
      <c r="F22" s="82"/>
      <c r="G22" s="82"/>
      <c r="H22" s="84"/>
      <c r="I22" s="85"/>
      <c r="J22" s="85"/>
      <c r="K22" s="85"/>
      <c r="L22" s="85"/>
      <c r="M22" s="85"/>
      <c r="N22" s="85"/>
      <c r="O22" s="85"/>
      <c r="P22" s="85"/>
      <c r="Q22" s="85"/>
      <c r="R22" s="85"/>
      <c r="S22" s="85"/>
      <c r="T22" s="85"/>
      <c r="U22" s="85"/>
      <c r="V22" s="85"/>
      <c r="W22" s="85"/>
      <c r="X22" s="85"/>
      <c r="Y22" s="85"/>
      <c r="Z22" s="85"/>
      <c r="AA22" s="85"/>
      <c r="AB22" s="85"/>
      <c r="AC22" s="173">
        <f>SUM(AC10:AC21)</f>
        <v>6458984.4600000009</v>
      </c>
      <c r="AD22" s="173">
        <f>SUM(AD10:AD21)</f>
        <v>343179.68897730077</v>
      </c>
      <c r="AE22" s="173">
        <f>SUM(AE10:AE21)</f>
        <v>0</v>
      </c>
      <c r="AF22" s="173">
        <f>SUM(AF10:AF21)</f>
        <v>0</v>
      </c>
      <c r="AG22" s="173">
        <f>SUM(AG10:AG21)</f>
        <v>6350175.3600000003</v>
      </c>
      <c r="AH22" s="173">
        <f t="shared" ref="AH22" si="0">SUM(AH10:AH21)</f>
        <v>337200.47709021484</v>
      </c>
      <c r="AI22" s="175"/>
    </row>
    <row r="23" spans="1:35" s="78" customFormat="1" ht="30" customHeight="1" x14ac:dyDescent="0.35">
      <c r="A23"/>
      <c r="B23"/>
      <c r="C23" s="38"/>
      <c r="D23" s="38"/>
      <c r="E23" s="38"/>
      <c r="F23" s="38"/>
      <c r="G23" s="38"/>
      <c r="H23" s="86"/>
      <c r="I23" s="86"/>
      <c r="J23" s="86"/>
      <c r="K23" s="86"/>
      <c r="L23" s="86"/>
      <c r="M23" s="86"/>
      <c r="N23" s="86"/>
      <c r="O23" s="86"/>
      <c r="P23" s="86"/>
      <c r="Q23" s="86"/>
      <c r="R23" s="86"/>
      <c r="S23" s="86"/>
      <c r="T23" s="86"/>
      <c r="U23" s="86"/>
      <c r="V23" s="86"/>
      <c r="W23" s="86"/>
      <c r="X23" s="86"/>
      <c r="Y23" s="86"/>
      <c r="Z23" s="86"/>
      <c r="AA23" s="87"/>
      <c r="AB23" s="88"/>
      <c r="AC23" s="88"/>
      <c r="AD23" s="89"/>
      <c r="AE23"/>
      <c r="AF23"/>
      <c r="AG23"/>
      <c r="AH23"/>
      <c r="AI23"/>
    </row>
    <row r="24" spans="1:35" s="78" customFormat="1" ht="30" customHeight="1" x14ac:dyDescent="0.35">
      <c r="A24" s="388" t="s">
        <v>45</v>
      </c>
      <c r="B24" s="389"/>
      <c r="C24" s="90"/>
      <c r="D24" s="38"/>
      <c r="E24" s="38"/>
      <c r="F24" s="38"/>
      <c r="G24" s="38"/>
      <c r="H24" s="86"/>
      <c r="I24" s="86"/>
      <c r="J24" s="86"/>
      <c r="K24" s="86"/>
      <c r="L24" s="86"/>
      <c r="M24" s="86"/>
      <c r="N24" s="86"/>
      <c r="O24" s="86"/>
      <c r="P24" s="86"/>
      <c r="Q24" s="86"/>
      <c r="R24" s="86"/>
      <c r="S24" s="86"/>
      <c r="T24" s="86"/>
      <c r="U24" s="86"/>
      <c r="V24" s="86"/>
      <c r="W24" s="86"/>
      <c r="X24" s="86"/>
      <c r="Y24" s="86"/>
      <c r="Z24" s="86"/>
      <c r="AA24" s="87"/>
      <c r="AB24" s="88"/>
      <c r="AC24" s="88"/>
      <c r="AD24" s="91"/>
      <c r="AE24"/>
      <c r="AF24"/>
      <c r="AG24"/>
      <c r="AH24"/>
      <c r="AI24"/>
    </row>
    <row r="25" spans="1:35" s="78" customFormat="1" ht="30" customHeight="1" x14ac:dyDescent="0.35">
      <c r="A25" s="426" t="s">
        <v>46</v>
      </c>
      <c r="B25" s="427"/>
      <c r="C25" s="90"/>
      <c r="D25" s="39"/>
      <c r="E25" s="39"/>
      <c r="F25" s="38"/>
      <c r="G25" s="38"/>
      <c r="H25" s="86"/>
      <c r="I25" s="86"/>
      <c r="J25" s="86"/>
      <c r="K25" s="86"/>
      <c r="L25" s="86"/>
      <c r="M25" s="86"/>
      <c r="N25" s="86"/>
      <c r="O25" s="86"/>
      <c r="P25" s="86"/>
      <c r="Q25" s="86"/>
      <c r="R25" s="86"/>
      <c r="S25" s="86"/>
      <c r="T25" s="86"/>
      <c r="U25" s="86"/>
      <c r="V25" s="86"/>
      <c r="W25" s="86"/>
      <c r="X25" s="86"/>
      <c r="Y25" s="86"/>
      <c r="Z25" s="86"/>
      <c r="AA25" s="87"/>
      <c r="AB25" s="88"/>
      <c r="AC25" s="88"/>
      <c r="AD25" s="91"/>
      <c r="AE25"/>
      <c r="AF25"/>
      <c r="AG25"/>
      <c r="AH25"/>
      <c r="AI25"/>
    </row>
    <row r="26" spans="1:35" s="78" customFormat="1" ht="30" customHeight="1" x14ac:dyDescent="0.35">
      <c r="A26" s="428" t="s">
        <v>47</v>
      </c>
      <c r="B26" s="429"/>
      <c r="C26" s="90"/>
      <c r="D26" s="40"/>
      <c r="E26" s="40"/>
      <c r="F26" s="38"/>
      <c r="G26" s="38"/>
      <c r="H26" s="86"/>
      <c r="I26" s="86"/>
      <c r="J26" s="86"/>
      <c r="K26" s="86"/>
      <c r="L26" s="86"/>
      <c r="M26" s="86"/>
      <c r="N26" s="86"/>
      <c r="O26" s="86"/>
      <c r="P26" s="86"/>
      <c r="Q26" s="86"/>
      <c r="R26" s="86"/>
      <c r="S26" s="86"/>
      <c r="T26" s="86"/>
      <c r="U26" s="86"/>
      <c r="V26" s="86"/>
      <c r="W26" s="86"/>
      <c r="X26" s="86"/>
      <c r="Y26" s="86"/>
      <c r="Z26" s="86"/>
      <c r="AA26" s="87"/>
      <c r="AB26" s="88"/>
      <c r="AC26" s="88"/>
      <c r="AD26" s="91"/>
      <c r="AE26"/>
      <c r="AF26"/>
      <c r="AG26"/>
      <c r="AH26"/>
      <c r="AI26"/>
    </row>
    <row r="27" spans="1:35" s="78" customFormat="1" ht="30" customHeight="1" x14ac:dyDescent="0.35">
      <c r="A27" s="430" t="s">
        <v>48</v>
      </c>
      <c r="B27" s="431"/>
      <c r="C27" s="90"/>
      <c r="D27" s="41"/>
      <c r="E27" s="41"/>
      <c r="F27" s="38"/>
      <c r="G27" s="38"/>
      <c r="H27" s="86"/>
      <c r="I27" s="86"/>
      <c r="J27" s="86"/>
      <c r="K27" s="86"/>
      <c r="L27" s="86"/>
      <c r="M27" s="86"/>
      <c r="N27" s="86"/>
      <c r="O27" s="86"/>
      <c r="P27" s="86"/>
      <c r="Q27" s="86"/>
      <c r="R27" s="86"/>
      <c r="S27" s="86"/>
      <c r="T27" s="86"/>
      <c r="U27" s="86"/>
      <c r="V27" s="86"/>
      <c r="W27" s="86"/>
      <c r="X27" s="86"/>
      <c r="Y27" s="86"/>
      <c r="Z27" s="86"/>
      <c r="AA27" s="87"/>
      <c r="AB27" s="88"/>
      <c r="AC27" s="88"/>
      <c r="AD27" s="91"/>
      <c r="AE27"/>
      <c r="AF27"/>
      <c r="AG27"/>
      <c r="AH27"/>
      <c r="AI27"/>
    </row>
    <row r="28" spans="1:35" s="48" customFormat="1" ht="30" customHeight="1" x14ac:dyDescent="0.4">
      <c r="A28" s="404" t="s">
        <v>49</v>
      </c>
      <c r="B28" s="405"/>
      <c r="C28" s="90"/>
      <c r="D28" s="42"/>
      <c r="E28" s="42"/>
      <c r="F28" s="38"/>
      <c r="G28" s="38"/>
      <c r="H28" s="86"/>
      <c r="I28" s="86"/>
      <c r="J28" s="86"/>
      <c r="K28" s="86"/>
      <c r="L28" s="86"/>
      <c r="M28" s="86"/>
      <c r="N28" s="86"/>
      <c r="O28" s="86"/>
      <c r="P28" s="86"/>
      <c r="Q28" s="86"/>
      <c r="R28" s="86"/>
      <c r="S28" s="86"/>
      <c r="T28" s="86"/>
      <c r="U28" s="86"/>
      <c r="V28" s="86"/>
      <c r="W28" s="86"/>
      <c r="X28" s="86"/>
      <c r="Y28" s="86"/>
      <c r="Z28" s="86"/>
      <c r="AA28" s="87"/>
      <c r="AB28" s="88"/>
      <c r="AC28" s="88"/>
      <c r="AD28" s="91"/>
      <c r="AE28"/>
      <c r="AF28"/>
      <c r="AG28"/>
      <c r="AH28"/>
      <c r="AI28"/>
    </row>
    <row r="29" spans="1:35" ht="13.9" x14ac:dyDescent="0.4">
      <c r="A29" s="287" t="s">
        <v>354</v>
      </c>
      <c r="B29" s="316"/>
      <c r="C29" s="90"/>
      <c r="D29" s="90"/>
      <c r="E29" s="90"/>
      <c r="F29" s="90"/>
      <c r="G29" s="90"/>
      <c r="H29" s="86"/>
      <c r="I29" s="86"/>
      <c r="J29" s="86"/>
      <c r="K29" s="86"/>
      <c r="L29" s="86"/>
      <c r="M29" s="86"/>
      <c r="N29" s="86"/>
      <c r="O29" s="86"/>
      <c r="P29" s="86"/>
      <c r="Q29" s="86"/>
      <c r="R29" s="86"/>
      <c r="S29" s="86"/>
      <c r="T29" s="86"/>
      <c r="U29" s="86"/>
      <c r="V29" s="86"/>
      <c r="W29" s="86"/>
      <c r="X29" s="86"/>
      <c r="Y29" s="86"/>
      <c r="Z29" s="86"/>
      <c r="AA29" s="87"/>
      <c r="AB29" s="87"/>
      <c r="AC29" s="87"/>
      <c r="AD29" s="88"/>
    </row>
    <row r="30" spans="1:35" ht="18" customHeight="1" x14ac:dyDescent="0.35">
      <c r="A30" s="103" t="s">
        <v>126</v>
      </c>
      <c r="C30" s="90"/>
      <c r="D30" s="42"/>
      <c r="E30" s="86"/>
      <c r="F30" s="86"/>
      <c r="G30" s="86"/>
      <c r="H30" s="86"/>
      <c r="I30" s="86"/>
      <c r="J30" s="451" t="s">
        <v>100</v>
      </c>
      <c r="K30" s="452"/>
      <c r="L30" s="452"/>
      <c r="M30" s="452"/>
      <c r="N30" s="452"/>
      <c r="O30" s="452"/>
      <c r="R30" s="88"/>
      <c r="S30" s="92"/>
      <c r="T30" s="92"/>
      <c r="U30" s="93"/>
      <c r="V30" s="93"/>
      <c r="W30" s="93"/>
    </row>
    <row r="31" spans="1:35" ht="42.75" customHeight="1" x14ac:dyDescent="0.35">
      <c r="C31" s="90"/>
      <c r="D31" s="42"/>
      <c r="E31" s="94" t="s">
        <v>101</v>
      </c>
      <c r="F31" s="95"/>
      <c r="G31" s="95"/>
      <c r="H31" s="95"/>
      <c r="I31" s="96"/>
      <c r="J31" s="464" t="s">
        <v>102</v>
      </c>
      <c r="K31" s="465"/>
      <c r="L31" s="475" t="s">
        <v>103</v>
      </c>
      <c r="M31" s="476"/>
      <c r="N31" s="453" t="s">
        <v>216</v>
      </c>
      <c r="O31" s="453"/>
      <c r="P31" s="93"/>
      <c r="Q31" s="93"/>
      <c r="R31" s="93"/>
    </row>
    <row r="32" spans="1:35" ht="18" customHeight="1" x14ac:dyDescent="0.4">
      <c r="C32" s="90"/>
      <c r="D32" s="42"/>
      <c r="E32" s="477" t="s">
        <v>104</v>
      </c>
      <c r="F32" s="478"/>
      <c r="G32" s="384" t="s">
        <v>105</v>
      </c>
      <c r="H32" s="483"/>
      <c r="I32" s="484"/>
      <c r="J32" s="97" t="s">
        <v>144</v>
      </c>
      <c r="K32" s="98" t="s">
        <v>199</v>
      </c>
      <c r="L32" s="202">
        <v>6000000</v>
      </c>
      <c r="M32" s="99" t="s">
        <v>199</v>
      </c>
      <c r="N32" s="450" t="s">
        <v>219</v>
      </c>
      <c r="O32" s="450"/>
    </row>
    <row r="33" spans="2:18" ht="18" customHeight="1" x14ac:dyDescent="0.4">
      <c r="C33"/>
      <c r="D33" s="42"/>
      <c r="E33" s="479" t="s">
        <v>106</v>
      </c>
      <c r="F33" s="480"/>
      <c r="G33" s="384" t="s">
        <v>107</v>
      </c>
      <c r="H33" s="483" t="s">
        <v>107</v>
      </c>
      <c r="I33" s="484" t="s">
        <v>107</v>
      </c>
      <c r="J33" s="97" t="s">
        <v>144</v>
      </c>
      <c r="K33" s="97" t="s">
        <v>144</v>
      </c>
      <c r="L33" s="203">
        <v>100001</v>
      </c>
      <c r="M33" s="203">
        <v>5999999</v>
      </c>
      <c r="N33" s="450" t="s">
        <v>219</v>
      </c>
      <c r="O33" s="450"/>
    </row>
    <row r="34" spans="2:18" ht="18" customHeight="1" x14ac:dyDescent="0.4">
      <c r="C34"/>
      <c r="D34" s="42"/>
      <c r="E34" s="176" t="s">
        <v>124</v>
      </c>
      <c r="F34" s="177"/>
      <c r="G34" s="384" t="s">
        <v>125</v>
      </c>
      <c r="H34" s="483"/>
      <c r="I34" s="484"/>
      <c r="J34" s="97">
        <v>0</v>
      </c>
      <c r="K34" s="204">
        <v>500000</v>
      </c>
      <c r="L34" s="100">
        <v>0</v>
      </c>
      <c r="M34" s="203">
        <v>100000</v>
      </c>
      <c r="N34" s="450" t="s">
        <v>219</v>
      </c>
      <c r="O34" s="450"/>
    </row>
    <row r="35" spans="2:18" ht="15.4" thickBot="1" x14ac:dyDescent="0.45">
      <c r="C35" s="101"/>
      <c r="D35" s="42"/>
      <c r="E35" s="481" t="s">
        <v>123</v>
      </c>
      <c r="F35" s="482"/>
      <c r="G35" s="384" t="s">
        <v>68</v>
      </c>
      <c r="H35" s="483" t="s">
        <v>68</v>
      </c>
      <c r="I35" s="484" t="s">
        <v>68</v>
      </c>
      <c r="J35" s="97" t="s">
        <v>144</v>
      </c>
      <c r="K35" s="97" t="s">
        <v>144</v>
      </c>
      <c r="L35" s="102">
        <v>0</v>
      </c>
      <c r="M35" s="99" t="s">
        <v>199</v>
      </c>
      <c r="N35" s="450" t="s">
        <v>219</v>
      </c>
      <c r="O35" s="450"/>
    </row>
    <row r="36" spans="2:18" ht="13.5" thickTop="1" x14ac:dyDescent="0.35">
      <c r="C36" s="101"/>
      <c r="D36" s="42"/>
      <c r="E36" s="101"/>
      <c r="F36" s="101"/>
      <c r="H36"/>
      <c r="I36"/>
    </row>
    <row r="37" spans="2:18" ht="25.5" customHeight="1" x14ac:dyDescent="0.35">
      <c r="C37" s="101"/>
      <c r="D37" s="101"/>
      <c r="E37" s="101"/>
      <c r="F37" s="101"/>
      <c r="G37" s="101"/>
      <c r="H37" s="103"/>
      <c r="I37"/>
    </row>
    <row r="38" spans="2:18" ht="12.75" customHeight="1" x14ac:dyDescent="0.35">
      <c r="C38" s="103"/>
      <c r="D38" s="103"/>
      <c r="E38" s="103"/>
      <c r="F38" s="103"/>
      <c r="G38" s="103"/>
      <c r="H38"/>
      <c r="I38"/>
    </row>
    <row r="39" spans="2:18" ht="25.5" customHeight="1" x14ac:dyDescent="0.5">
      <c r="B39" s="470" t="s">
        <v>108</v>
      </c>
      <c r="C39" s="471"/>
      <c r="D39" s="324">
        <v>43389</v>
      </c>
      <c r="E39"/>
      <c r="F39"/>
      <c r="G39" s="104" t="s">
        <v>73</v>
      </c>
      <c r="H39" s="105"/>
      <c r="I39" s="472">
        <v>43411</v>
      </c>
      <c r="J39" s="473"/>
      <c r="K39" s="474"/>
      <c r="L39" s="106"/>
    </row>
    <row r="40" spans="2:18" ht="25.5" customHeight="1" x14ac:dyDescent="0.5">
      <c r="B40" s="470" t="s">
        <v>75</v>
      </c>
      <c r="C40" s="471"/>
      <c r="D40" s="319">
        <v>43395</v>
      </c>
      <c r="E40"/>
      <c r="F40"/>
      <c r="G40" s="104" t="s">
        <v>75</v>
      </c>
      <c r="H40" s="105"/>
      <c r="I40" s="487"/>
      <c r="J40" s="487"/>
      <c r="K40" s="488"/>
      <c r="L40" s="106"/>
    </row>
    <row r="41" spans="2:18" ht="21.75" customHeight="1" x14ac:dyDescent="0.5">
      <c r="I41"/>
      <c r="Q41" s="107"/>
      <c r="R41" s="107"/>
    </row>
    <row r="42" spans="2:18" x14ac:dyDescent="0.35">
      <c r="C42"/>
      <c r="D42"/>
      <c r="E42"/>
      <c r="F42"/>
      <c r="G42"/>
      <c r="H42"/>
    </row>
    <row r="43" spans="2:18" ht="13.15" x14ac:dyDescent="0.4">
      <c r="C43" s="489" t="s">
        <v>194</v>
      </c>
      <c r="D43" s="385"/>
      <c r="E43" s="385"/>
      <c r="F43" s="385"/>
      <c r="G43" s="385"/>
      <c r="H43" s="489"/>
      <c r="I43" s="489"/>
      <c r="J43" s="489"/>
      <c r="K43" s="489"/>
      <c r="L43" s="489"/>
    </row>
    <row r="44" spans="2:18" ht="25.5" customHeight="1" x14ac:dyDescent="0.35">
      <c r="C44" s="485"/>
      <c r="D44" s="483"/>
      <c r="E44" s="483"/>
      <c r="F44" s="483"/>
      <c r="G44" s="483"/>
      <c r="H44" s="483"/>
      <c r="I44" s="483"/>
      <c r="J44" s="483"/>
      <c r="K44" s="483"/>
      <c r="L44" s="484"/>
    </row>
    <row r="45" spans="2:18" x14ac:dyDescent="0.35">
      <c r="C45" s="486" t="s">
        <v>195</v>
      </c>
      <c r="D45" s="484"/>
      <c r="E45" s="484"/>
      <c r="F45" s="484"/>
      <c r="G45" s="484"/>
      <c r="H45" s="486"/>
      <c r="I45" s="486"/>
      <c r="J45" s="486"/>
      <c r="K45" s="486"/>
      <c r="L45" s="486"/>
    </row>
    <row r="46" spans="2:18" x14ac:dyDescent="0.35">
      <c r="C46" s="70"/>
      <c r="D46" s="70"/>
      <c r="E46" s="70"/>
      <c r="F46" s="70"/>
      <c r="G46" s="70"/>
      <c r="H46"/>
      <c r="I46"/>
      <c r="J46" s="74"/>
      <c r="K46" s="74"/>
      <c r="L46" s="70"/>
    </row>
    <row r="47" spans="2:18" x14ac:dyDescent="0.35">
      <c r="C47" s="70"/>
      <c r="D47" s="70"/>
      <c r="E47" s="70"/>
      <c r="F47" s="70"/>
      <c r="G47" s="70"/>
      <c r="H47" s="70"/>
      <c r="I47" s="70"/>
      <c r="J47" s="74"/>
      <c r="K47" s="74"/>
      <c r="L47" s="70"/>
    </row>
    <row r="48" spans="2:18" x14ac:dyDescent="0.35">
      <c r="C48"/>
      <c r="D48"/>
      <c r="E48"/>
      <c r="F48"/>
      <c r="G48"/>
      <c r="H48"/>
      <c r="I48"/>
    </row>
    <row r="49" spans="3:9" x14ac:dyDescent="0.35">
      <c r="C49"/>
      <c r="D49"/>
      <c r="E49"/>
      <c r="F49"/>
      <c r="G49"/>
      <c r="H49"/>
      <c r="I49"/>
    </row>
    <row r="50" spans="3:9" x14ac:dyDescent="0.35">
      <c r="C50"/>
      <c r="D50"/>
      <c r="E50"/>
      <c r="F50"/>
      <c r="G50"/>
      <c r="H50"/>
      <c r="I50"/>
    </row>
    <row r="51" spans="3:9" x14ac:dyDescent="0.35">
      <c r="C51"/>
      <c r="D51"/>
      <c r="E51"/>
      <c r="F51"/>
      <c r="G51"/>
      <c r="H51"/>
      <c r="I51"/>
    </row>
    <row r="52" spans="3:9" x14ac:dyDescent="0.35">
      <c r="C52"/>
      <c r="D52"/>
      <c r="E52"/>
      <c r="F52"/>
      <c r="G52"/>
      <c r="H52"/>
      <c r="I52"/>
    </row>
    <row r="53" spans="3:9" x14ac:dyDescent="0.35">
      <c r="C53"/>
      <c r="D53"/>
      <c r="E53"/>
      <c r="F53"/>
      <c r="G53"/>
      <c r="H53"/>
      <c r="I53"/>
    </row>
    <row r="54" spans="3:9" x14ac:dyDescent="0.35">
      <c r="C54"/>
      <c r="D54"/>
      <c r="E54"/>
      <c r="F54"/>
      <c r="G54"/>
      <c r="H54"/>
      <c r="I54"/>
    </row>
    <row r="55" spans="3:9" x14ac:dyDescent="0.35">
      <c r="C55"/>
      <c r="D55"/>
      <c r="E55"/>
      <c r="F55"/>
      <c r="G55"/>
      <c r="H55"/>
      <c r="I55"/>
    </row>
    <row r="56" spans="3:9" x14ac:dyDescent="0.35">
      <c r="C56"/>
      <c r="D56"/>
      <c r="E56"/>
      <c r="F56"/>
      <c r="G56"/>
      <c r="H56"/>
      <c r="I56"/>
    </row>
    <row r="57" spans="3:9" x14ac:dyDescent="0.35">
      <c r="C57"/>
      <c r="D57"/>
      <c r="E57"/>
      <c r="F57"/>
      <c r="G57"/>
      <c r="H57"/>
      <c r="I57"/>
    </row>
    <row r="58" spans="3:9" x14ac:dyDescent="0.35">
      <c r="C58"/>
      <c r="D58"/>
      <c r="E58"/>
      <c r="F58"/>
      <c r="G58"/>
      <c r="H58"/>
      <c r="I58"/>
    </row>
    <row r="59" spans="3:9" x14ac:dyDescent="0.35">
      <c r="C59"/>
      <c r="D59"/>
      <c r="E59"/>
      <c r="F59"/>
      <c r="G59"/>
      <c r="H59"/>
      <c r="I59"/>
    </row>
    <row r="60" spans="3:9" ht="12" customHeight="1" x14ac:dyDescent="0.35">
      <c r="C60"/>
      <c r="D60"/>
      <c r="E60"/>
      <c r="F60"/>
      <c r="G60"/>
      <c r="H60"/>
      <c r="I60"/>
    </row>
    <row r="61" spans="3:9" x14ac:dyDescent="0.35">
      <c r="C61"/>
      <c r="D61"/>
      <c r="E61"/>
      <c r="F61"/>
      <c r="G61"/>
      <c r="H61"/>
      <c r="I61"/>
    </row>
    <row r="62" spans="3:9" x14ac:dyDescent="0.35">
      <c r="C62"/>
      <c r="D62"/>
      <c r="E62"/>
      <c r="F62"/>
      <c r="G62"/>
      <c r="H62"/>
      <c r="I62"/>
    </row>
    <row r="63" spans="3:9" x14ac:dyDescent="0.35">
      <c r="C63"/>
      <c r="D63"/>
      <c r="E63"/>
      <c r="F63"/>
      <c r="G63"/>
      <c r="H63"/>
      <c r="I63"/>
    </row>
    <row r="64" spans="3:9" x14ac:dyDescent="0.35">
      <c r="C64"/>
      <c r="D64"/>
      <c r="E64"/>
      <c r="F64"/>
      <c r="G64"/>
      <c r="H64"/>
      <c r="I64"/>
    </row>
    <row r="65" spans="3:9" x14ac:dyDescent="0.35">
      <c r="C65"/>
      <c r="D65"/>
      <c r="E65"/>
      <c r="F65"/>
      <c r="G65"/>
      <c r="H65"/>
      <c r="I65"/>
    </row>
    <row r="66" spans="3:9" x14ac:dyDescent="0.35">
      <c r="C66"/>
      <c r="D66"/>
      <c r="E66"/>
      <c r="F66"/>
      <c r="G66"/>
      <c r="H66"/>
      <c r="I66"/>
    </row>
    <row r="67" spans="3:9" x14ac:dyDescent="0.35">
      <c r="C67"/>
      <c r="D67"/>
      <c r="E67"/>
      <c r="F67"/>
      <c r="G67"/>
      <c r="H67"/>
      <c r="I67"/>
    </row>
    <row r="68" spans="3:9" x14ac:dyDescent="0.35">
      <c r="C68"/>
      <c r="D68"/>
      <c r="E68"/>
      <c r="F68"/>
      <c r="G68"/>
      <c r="H68"/>
      <c r="I68"/>
    </row>
    <row r="69" spans="3:9" x14ac:dyDescent="0.35">
      <c r="C69"/>
      <c r="D69"/>
      <c r="E69"/>
      <c r="F69"/>
      <c r="G69"/>
      <c r="H69"/>
      <c r="I69"/>
    </row>
    <row r="70" spans="3:9" x14ac:dyDescent="0.35">
      <c r="C70"/>
      <c r="D70"/>
      <c r="E70"/>
      <c r="F70"/>
      <c r="G70"/>
      <c r="H70"/>
      <c r="I70"/>
    </row>
    <row r="71" spans="3:9" x14ac:dyDescent="0.35">
      <c r="C71"/>
      <c r="D71"/>
      <c r="E71"/>
      <c r="F71"/>
      <c r="G71"/>
      <c r="H71"/>
      <c r="I71"/>
    </row>
    <row r="72" spans="3:9" x14ac:dyDescent="0.35">
      <c r="C72"/>
      <c r="D72"/>
      <c r="E72"/>
      <c r="F72"/>
      <c r="G72"/>
      <c r="H72"/>
      <c r="I72"/>
    </row>
    <row r="73" spans="3:9" x14ac:dyDescent="0.35">
      <c r="C73"/>
      <c r="D73"/>
      <c r="E73"/>
      <c r="F73"/>
      <c r="G73"/>
      <c r="H73"/>
      <c r="I73"/>
    </row>
    <row r="74" spans="3:9" x14ac:dyDescent="0.35">
      <c r="C74"/>
      <c r="D74"/>
      <c r="E74"/>
      <c r="F74"/>
      <c r="G74"/>
      <c r="H74"/>
      <c r="I74"/>
    </row>
    <row r="75" spans="3:9" x14ac:dyDescent="0.35">
      <c r="C75"/>
      <c r="D75"/>
      <c r="E75"/>
      <c r="F75"/>
      <c r="G75"/>
      <c r="H75"/>
    </row>
    <row r="76" spans="3:9" x14ac:dyDescent="0.35">
      <c r="C76"/>
      <c r="D76"/>
      <c r="E76"/>
      <c r="F76"/>
      <c r="G76"/>
    </row>
    <row r="77" spans="3:9" x14ac:dyDescent="0.35">
      <c r="C77"/>
      <c r="D77"/>
      <c r="E77"/>
      <c r="F77"/>
      <c r="G77"/>
    </row>
    <row r="78" spans="3:9" x14ac:dyDescent="0.35">
      <c r="C78"/>
      <c r="D78"/>
      <c r="E78"/>
      <c r="F78"/>
      <c r="G78"/>
    </row>
    <row r="79" spans="3:9" x14ac:dyDescent="0.35">
      <c r="C79"/>
      <c r="D79"/>
      <c r="E79"/>
      <c r="F79"/>
      <c r="G79"/>
    </row>
    <row r="80" spans="3:9" x14ac:dyDescent="0.35">
      <c r="C80"/>
      <c r="D80"/>
      <c r="E80"/>
      <c r="F80"/>
      <c r="G80"/>
    </row>
  </sheetData>
  <autoFilter ref="A8:AI8" xr:uid="{00000000-0009-0000-0000-000001000000}">
    <filterColumn colId="3" showButton="0"/>
    <filterColumn colId="6" showButton="0"/>
    <filterColumn colId="8" showButton="0"/>
    <filterColumn colId="10" showButton="0"/>
    <filterColumn colId="12" showButton="0"/>
    <filterColumn colId="14" showButton="0"/>
    <filterColumn colId="16" showButton="0"/>
    <filterColumn colId="18" showButton="0"/>
    <filterColumn colId="20" showButton="0"/>
    <filterColumn colId="22" showButton="0"/>
    <filterColumn colId="24" showButton="0"/>
    <filterColumn colId="28" showButton="0"/>
    <filterColumn colId="30" showButton="0"/>
  </autoFilter>
  <mergeCells count="60">
    <mergeCell ref="G32:I32"/>
    <mergeCell ref="G33:I33"/>
    <mergeCell ref="G34:I34"/>
    <mergeCell ref="C44:L44"/>
    <mergeCell ref="C45:L45"/>
    <mergeCell ref="B40:C40"/>
    <mergeCell ref="I40:K40"/>
    <mergeCell ref="C43:L43"/>
    <mergeCell ref="AG8:AH8"/>
    <mergeCell ref="AA7:AH7"/>
    <mergeCell ref="A6:AI6"/>
    <mergeCell ref="AI7:AI9"/>
    <mergeCell ref="B39:C39"/>
    <mergeCell ref="I39:K39"/>
    <mergeCell ref="J31:K31"/>
    <mergeCell ref="L31:M31"/>
    <mergeCell ref="E32:F32"/>
    <mergeCell ref="E33:F33"/>
    <mergeCell ref="E35:F35"/>
    <mergeCell ref="G35:I35"/>
    <mergeCell ref="AE8:AF8"/>
    <mergeCell ref="U8:V8"/>
    <mergeCell ref="W8:X8"/>
    <mergeCell ref="Y8:Z8"/>
    <mergeCell ref="AA8:AA9"/>
    <mergeCell ref="AB8:AB9"/>
    <mergeCell ref="AC8:AD8"/>
    <mergeCell ref="A24:B24"/>
    <mergeCell ref="A25:B25"/>
    <mergeCell ref="A26:B26"/>
    <mergeCell ref="A27:B27"/>
    <mergeCell ref="A28:B28"/>
    <mergeCell ref="S8:T8"/>
    <mergeCell ref="A8:A9"/>
    <mergeCell ref="B8:B9"/>
    <mergeCell ref="C8:C9"/>
    <mergeCell ref="D8:E8"/>
    <mergeCell ref="F8:F9"/>
    <mergeCell ref="G8:H8"/>
    <mergeCell ref="I8:J8"/>
    <mergeCell ref="K8:L8"/>
    <mergeCell ref="M8:N8"/>
    <mergeCell ref="O8:P8"/>
    <mergeCell ref="Q8:R8"/>
    <mergeCell ref="A7:H7"/>
    <mergeCell ref="I7:N7"/>
    <mergeCell ref="O7:P7"/>
    <mergeCell ref="Q7:T7"/>
    <mergeCell ref="U7:Z7"/>
    <mergeCell ref="A4:AI4"/>
    <mergeCell ref="A5:AI5"/>
    <mergeCell ref="A1:AI1"/>
    <mergeCell ref="A2:AI2"/>
    <mergeCell ref="A3:AI3"/>
    <mergeCell ref="N35:O35"/>
    <mergeCell ref="J30:O30"/>
    <mergeCell ref="N31:O31"/>
    <mergeCell ref="N32:O32"/>
    <mergeCell ref="N33:O33"/>
    <mergeCell ref="N34:O34"/>
  </mergeCells>
  <printOptions horizontalCentered="1" verticalCentered="1"/>
  <pageMargins left="0.23622047244094491" right="0.23622047244094491" top="0.74803149606299213" bottom="0.74803149606299213" header="0.31496062992125984" footer="0.31496062992125984"/>
  <pageSetup scale="19" orientation="landscape" r:id="rId1"/>
  <headerFooter alignWithMargins="0">
    <oddHeader>&amp;L&amp;F, &amp;A&amp;R&amp;"Arial,Bold"&amp;14FMR-P
EXAMEN PREVIO</oddHeader>
    <oddFooter>&amp;LWB OFFICE MEXICO
&amp;RCAPACITACION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Conceptos!$D$2:$D$6</xm:f>
          </x14:formula1>
          <xm:sqref>G10:H21</xm:sqref>
        </x14:dataValidation>
        <x14:dataValidation type="list" allowBlank="1" showInputMessage="1" showErrorMessage="1" xr:uid="{00000000-0002-0000-0100-000001000000}">
          <x14:formula1>
            <xm:f>Conceptos!$E$2:$E$4</xm:f>
          </x14:formula1>
          <xm:sqref>B10:B21</xm:sqref>
        </x14:dataValidation>
        <x14:dataValidation type="list" allowBlank="1" showInputMessage="1" showErrorMessage="1" xr:uid="{00000000-0002-0000-0100-000002000000}">
          <x14:formula1>
            <xm:f>Conceptos!$A$2:$A$3</xm:f>
          </x14:formula1>
          <xm:sqref>F10:F21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64"/>
  <sheetViews>
    <sheetView showGridLines="0" topLeftCell="A46" workbookViewId="0">
      <selection activeCell="A12" sqref="A12"/>
    </sheetView>
  </sheetViews>
  <sheetFormatPr defaultColWidth="10.6640625" defaultRowHeight="14.25" x14ac:dyDescent="0.45"/>
  <cols>
    <col min="1" max="1" width="45.73046875" style="108" bestFit="1" customWidth="1"/>
    <col min="2" max="2" width="18.86328125" style="108" bestFit="1" customWidth="1"/>
    <col min="3" max="5" width="12.265625" style="108" customWidth="1"/>
    <col min="6" max="7" width="15" style="108" customWidth="1"/>
    <col min="8" max="8" width="16.3984375" style="108" customWidth="1"/>
    <col min="9" max="9" width="20.1328125" style="108" customWidth="1"/>
    <col min="10" max="10" width="16.73046875" style="108" customWidth="1"/>
    <col min="11" max="11" width="18.86328125" style="108" customWidth="1"/>
    <col min="12" max="12" width="16.86328125" style="108" customWidth="1"/>
    <col min="13" max="13" width="16" style="108" customWidth="1"/>
    <col min="14" max="14" width="26.3984375" style="108" customWidth="1"/>
    <col min="15" max="260" width="11.3984375" style="108"/>
    <col min="261" max="261" width="45.73046875" style="108" bestFit="1" customWidth="1"/>
    <col min="262" max="262" width="18.86328125" style="108" bestFit="1" customWidth="1"/>
    <col min="263" max="263" width="20.265625" style="108" bestFit="1" customWidth="1"/>
    <col min="264" max="264" width="4.86328125" style="108" customWidth="1"/>
    <col min="265" max="265" width="13.59765625" style="108" bestFit="1" customWidth="1"/>
    <col min="266" max="266" width="28" style="108" bestFit="1" customWidth="1"/>
    <col min="267" max="267" width="20.3984375" style="108" bestFit="1" customWidth="1"/>
    <col min="268" max="268" width="21.59765625" style="108" bestFit="1" customWidth="1"/>
    <col min="269" max="269" width="18.86328125" style="108" bestFit="1" customWidth="1"/>
    <col min="270" max="516" width="11.3984375" style="108"/>
    <col min="517" max="517" width="45.73046875" style="108" bestFit="1" customWidth="1"/>
    <col min="518" max="518" width="18.86328125" style="108" bestFit="1" customWidth="1"/>
    <col min="519" max="519" width="20.265625" style="108" bestFit="1" customWidth="1"/>
    <col min="520" max="520" width="4.86328125" style="108" customWidth="1"/>
    <col min="521" max="521" width="13.59765625" style="108" bestFit="1" customWidth="1"/>
    <col min="522" max="522" width="28" style="108" bestFit="1" customWidth="1"/>
    <col min="523" max="523" width="20.3984375" style="108" bestFit="1" customWidth="1"/>
    <col min="524" max="524" width="21.59765625" style="108" bestFit="1" customWidth="1"/>
    <col min="525" max="525" width="18.86328125" style="108" bestFit="1" customWidth="1"/>
    <col min="526" max="772" width="11.3984375" style="108"/>
    <col min="773" max="773" width="45.73046875" style="108" bestFit="1" customWidth="1"/>
    <col min="774" max="774" width="18.86328125" style="108" bestFit="1" customWidth="1"/>
    <col min="775" max="775" width="20.265625" style="108" bestFit="1" customWidth="1"/>
    <col min="776" max="776" width="4.86328125" style="108" customWidth="1"/>
    <col min="777" max="777" width="13.59765625" style="108" bestFit="1" customWidth="1"/>
    <col min="778" max="778" width="28" style="108" bestFit="1" customWidth="1"/>
    <col min="779" max="779" width="20.3984375" style="108" bestFit="1" customWidth="1"/>
    <col min="780" max="780" width="21.59765625" style="108" bestFit="1" customWidth="1"/>
    <col min="781" max="781" width="18.86328125" style="108" bestFit="1" customWidth="1"/>
    <col min="782" max="1028" width="11.3984375" style="108"/>
    <col min="1029" max="1029" width="45.73046875" style="108" bestFit="1" customWidth="1"/>
    <col min="1030" max="1030" width="18.86328125" style="108" bestFit="1" customWidth="1"/>
    <col min="1031" max="1031" width="20.265625" style="108" bestFit="1" customWidth="1"/>
    <col min="1032" max="1032" width="4.86328125" style="108" customWidth="1"/>
    <col min="1033" max="1033" width="13.59765625" style="108" bestFit="1" customWidth="1"/>
    <col min="1034" max="1034" width="28" style="108" bestFit="1" customWidth="1"/>
    <col min="1035" max="1035" width="20.3984375" style="108" bestFit="1" customWidth="1"/>
    <col min="1036" max="1036" width="21.59765625" style="108" bestFit="1" customWidth="1"/>
    <col min="1037" max="1037" width="18.86328125" style="108" bestFit="1" customWidth="1"/>
    <col min="1038" max="1284" width="11.3984375" style="108"/>
    <col min="1285" max="1285" width="45.73046875" style="108" bestFit="1" customWidth="1"/>
    <col min="1286" max="1286" width="18.86328125" style="108" bestFit="1" customWidth="1"/>
    <col min="1287" max="1287" width="20.265625" style="108" bestFit="1" customWidth="1"/>
    <col min="1288" max="1288" width="4.86328125" style="108" customWidth="1"/>
    <col min="1289" max="1289" width="13.59765625" style="108" bestFit="1" customWidth="1"/>
    <col min="1290" max="1290" width="28" style="108" bestFit="1" customWidth="1"/>
    <col min="1291" max="1291" width="20.3984375" style="108" bestFit="1" customWidth="1"/>
    <col min="1292" max="1292" width="21.59765625" style="108" bestFit="1" customWidth="1"/>
    <col min="1293" max="1293" width="18.86328125" style="108" bestFit="1" customWidth="1"/>
    <col min="1294" max="1540" width="11.3984375" style="108"/>
    <col min="1541" max="1541" width="45.73046875" style="108" bestFit="1" customWidth="1"/>
    <col min="1542" max="1542" width="18.86328125" style="108" bestFit="1" customWidth="1"/>
    <col min="1543" max="1543" width="20.265625" style="108" bestFit="1" customWidth="1"/>
    <col min="1544" max="1544" width="4.86328125" style="108" customWidth="1"/>
    <col min="1545" max="1545" width="13.59765625" style="108" bestFit="1" customWidth="1"/>
    <col min="1546" max="1546" width="28" style="108" bestFit="1" customWidth="1"/>
    <col min="1547" max="1547" width="20.3984375" style="108" bestFit="1" customWidth="1"/>
    <col min="1548" max="1548" width="21.59765625" style="108" bestFit="1" customWidth="1"/>
    <col min="1549" max="1549" width="18.86328125" style="108" bestFit="1" customWidth="1"/>
    <col min="1550" max="1796" width="11.3984375" style="108"/>
    <col min="1797" max="1797" width="45.73046875" style="108" bestFit="1" customWidth="1"/>
    <col min="1798" max="1798" width="18.86328125" style="108" bestFit="1" customWidth="1"/>
    <col min="1799" max="1799" width="20.265625" style="108" bestFit="1" customWidth="1"/>
    <col min="1800" max="1800" width="4.86328125" style="108" customWidth="1"/>
    <col min="1801" max="1801" width="13.59765625" style="108" bestFit="1" customWidth="1"/>
    <col min="1802" max="1802" width="28" style="108" bestFit="1" customWidth="1"/>
    <col min="1803" max="1803" width="20.3984375" style="108" bestFit="1" customWidth="1"/>
    <col min="1804" max="1804" width="21.59765625" style="108" bestFit="1" customWidth="1"/>
    <col min="1805" max="1805" width="18.86328125" style="108" bestFit="1" customWidth="1"/>
    <col min="1806" max="2052" width="11.3984375" style="108"/>
    <col min="2053" max="2053" width="45.73046875" style="108" bestFit="1" customWidth="1"/>
    <col min="2054" max="2054" width="18.86328125" style="108" bestFit="1" customWidth="1"/>
    <col min="2055" max="2055" width="20.265625" style="108" bestFit="1" customWidth="1"/>
    <col min="2056" max="2056" width="4.86328125" style="108" customWidth="1"/>
    <col min="2057" max="2057" width="13.59765625" style="108" bestFit="1" customWidth="1"/>
    <col min="2058" max="2058" width="28" style="108" bestFit="1" customWidth="1"/>
    <col min="2059" max="2059" width="20.3984375" style="108" bestFit="1" customWidth="1"/>
    <col min="2060" max="2060" width="21.59765625" style="108" bestFit="1" customWidth="1"/>
    <col min="2061" max="2061" width="18.86328125" style="108" bestFit="1" customWidth="1"/>
    <col min="2062" max="2308" width="11.3984375" style="108"/>
    <col min="2309" max="2309" width="45.73046875" style="108" bestFit="1" customWidth="1"/>
    <col min="2310" max="2310" width="18.86328125" style="108" bestFit="1" customWidth="1"/>
    <col min="2311" max="2311" width="20.265625" style="108" bestFit="1" customWidth="1"/>
    <col min="2312" max="2312" width="4.86328125" style="108" customWidth="1"/>
    <col min="2313" max="2313" width="13.59765625" style="108" bestFit="1" customWidth="1"/>
    <col min="2314" max="2314" width="28" style="108" bestFit="1" customWidth="1"/>
    <col min="2315" max="2315" width="20.3984375" style="108" bestFit="1" customWidth="1"/>
    <col min="2316" max="2316" width="21.59765625" style="108" bestFit="1" customWidth="1"/>
    <col min="2317" max="2317" width="18.86328125" style="108" bestFit="1" customWidth="1"/>
    <col min="2318" max="2564" width="11.3984375" style="108"/>
    <col min="2565" max="2565" width="45.73046875" style="108" bestFit="1" customWidth="1"/>
    <col min="2566" max="2566" width="18.86328125" style="108" bestFit="1" customWidth="1"/>
    <col min="2567" max="2567" width="20.265625" style="108" bestFit="1" customWidth="1"/>
    <col min="2568" max="2568" width="4.86328125" style="108" customWidth="1"/>
    <col min="2569" max="2569" width="13.59765625" style="108" bestFit="1" customWidth="1"/>
    <col min="2570" max="2570" width="28" style="108" bestFit="1" customWidth="1"/>
    <col min="2571" max="2571" width="20.3984375" style="108" bestFit="1" customWidth="1"/>
    <col min="2572" max="2572" width="21.59765625" style="108" bestFit="1" customWidth="1"/>
    <col min="2573" max="2573" width="18.86328125" style="108" bestFit="1" customWidth="1"/>
    <col min="2574" max="2820" width="11.3984375" style="108"/>
    <col min="2821" max="2821" width="45.73046875" style="108" bestFit="1" customWidth="1"/>
    <col min="2822" max="2822" width="18.86328125" style="108" bestFit="1" customWidth="1"/>
    <col min="2823" max="2823" width="20.265625" style="108" bestFit="1" customWidth="1"/>
    <col min="2824" max="2824" width="4.86328125" style="108" customWidth="1"/>
    <col min="2825" max="2825" width="13.59765625" style="108" bestFit="1" customWidth="1"/>
    <col min="2826" max="2826" width="28" style="108" bestFit="1" customWidth="1"/>
    <col min="2827" max="2827" width="20.3984375" style="108" bestFit="1" customWidth="1"/>
    <col min="2828" max="2828" width="21.59765625" style="108" bestFit="1" customWidth="1"/>
    <col min="2829" max="2829" width="18.86328125" style="108" bestFit="1" customWidth="1"/>
    <col min="2830" max="3076" width="11.3984375" style="108"/>
    <col min="3077" max="3077" width="45.73046875" style="108" bestFit="1" customWidth="1"/>
    <col min="3078" max="3078" width="18.86328125" style="108" bestFit="1" customWidth="1"/>
    <col min="3079" max="3079" width="20.265625" style="108" bestFit="1" customWidth="1"/>
    <col min="3080" max="3080" width="4.86328125" style="108" customWidth="1"/>
    <col min="3081" max="3081" width="13.59765625" style="108" bestFit="1" customWidth="1"/>
    <col min="3082" max="3082" width="28" style="108" bestFit="1" customWidth="1"/>
    <col min="3083" max="3083" width="20.3984375" style="108" bestFit="1" customWidth="1"/>
    <col min="3084" max="3084" width="21.59765625" style="108" bestFit="1" customWidth="1"/>
    <col min="3085" max="3085" width="18.86328125" style="108" bestFit="1" customWidth="1"/>
    <col min="3086" max="3332" width="11.3984375" style="108"/>
    <col min="3333" max="3333" width="45.73046875" style="108" bestFit="1" customWidth="1"/>
    <col min="3334" max="3334" width="18.86328125" style="108" bestFit="1" customWidth="1"/>
    <col min="3335" max="3335" width="20.265625" style="108" bestFit="1" customWidth="1"/>
    <col min="3336" max="3336" width="4.86328125" style="108" customWidth="1"/>
    <col min="3337" max="3337" width="13.59765625" style="108" bestFit="1" customWidth="1"/>
    <col min="3338" max="3338" width="28" style="108" bestFit="1" customWidth="1"/>
    <col min="3339" max="3339" width="20.3984375" style="108" bestFit="1" customWidth="1"/>
    <col min="3340" max="3340" width="21.59765625" style="108" bestFit="1" customWidth="1"/>
    <col min="3341" max="3341" width="18.86328125" style="108" bestFit="1" customWidth="1"/>
    <col min="3342" max="3588" width="11.3984375" style="108"/>
    <col min="3589" max="3589" width="45.73046875" style="108" bestFit="1" customWidth="1"/>
    <col min="3590" max="3590" width="18.86328125" style="108" bestFit="1" customWidth="1"/>
    <col min="3591" max="3591" width="20.265625" style="108" bestFit="1" customWidth="1"/>
    <col min="3592" max="3592" width="4.86328125" style="108" customWidth="1"/>
    <col min="3593" max="3593" width="13.59765625" style="108" bestFit="1" customWidth="1"/>
    <col min="3594" max="3594" width="28" style="108" bestFit="1" customWidth="1"/>
    <col min="3595" max="3595" width="20.3984375" style="108" bestFit="1" customWidth="1"/>
    <col min="3596" max="3596" width="21.59765625" style="108" bestFit="1" customWidth="1"/>
    <col min="3597" max="3597" width="18.86328125" style="108" bestFit="1" customWidth="1"/>
    <col min="3598" max="3844" width="11.3984375" style="108"/>
    <col min="3845" max="3845" width="45.73046875" style="108" bestFit="1" customWidth="1"/>
    <col min="3846" max="3846" width="18.86328125" style="108" bestFit="1" customWidth="1"/>
    <col min="3847" max="3847" width="20.265625" style="108" bestFit="1" customWidth="1"/>
    <col min="3848" max="3848" width="4.86328125" style="108" customWidth="1"/>
    <col min="3849" max="3849" width="13.59765625" style="108" bestFit="1" customWidth="1"/>
    <col min="3850" max="3850" width="28" style="108" bestFit="1" customWidth="1"/>
    <col min="3851" max="3851" width="20.3984375" style="108" bestFit="1" customWidth="1"/>
    <col min="3852" max="3852" width="21.59765625" style="108" bestFit="1" customWidth="1"/>
    <col min="3853" max="3853" width="18.86328125" style="108" bestFit="1" customWidth="1"/>
    <col min="3854" max="4100" width="11.3984375" style="108"/>
    <col min="4101" max="4101" width="45.73046875" style="108" bestFit="1" customWidth="1"/>
    <col min="4102" max="4102" width="18.86328125" style="108" bestFit="1" customWidth="1"/>
    <col min="4103" max="4103" width="20.265625" style="108" bestFit="1" customWidth="1"/>
    <col min="4104" max="4104" width="4.86328125" style="108" customWidth="1"/>
    <col min="4105" max="4105" width="13.59765625" style="108" bestFit="1" customWidth="1"/>
    <col min="4106" max="4106" width="28" style="108" bestFit="1" customWidth="1"/>
    <col min="4107" max="4107" width="20.3984375" style="108" bestFit="1" customWidth="1"/>
    <col min="4108" max="4108" width="21.59765625" style="108" bestFit="1" customWidth="1"/>
    <col min="4109" max="4109" width="18.86328125" style="108" bestFit="1" customWidth="1"/>
    <col min="4110" max="4356" width="11.3984375" style="108"/>
    <col min="4357" max="4357" width="45.73046875" style="108" bestFit="1" customWidth="1"/>
    <col min="4358" max="4358" width="18.86328125" style="108" bestFit="1" customWidth="1"/>
    <col min="4359" max="4359" width="20.265625" style="108" bestFit="1" customWidth="1"/>
    <col min="4360" max="4360" width="4.86328125" style="108" customWidth="1"/>
    <col min="4361" max="4361" width="13.59765625" style="108" bestFit="1" customWidth="1"/>
    <col min="4362" max="4362" width="28" style="108" bestFit="1" customWidth="1"/>
    <col min="4363" max="4363" width="20.3984375" style="108" bestFit="1" customWidth="1"/>
    <col min="4364" max="4364" width="21.59765625" style="108" bestFit="1" customWidth="1"/>
    <col min="4365" max="4365" width="18.86328125" style="108" bestFit="1" customWidth="1"/>
    <col min="4366" max="4612" width="11.3984375" style="108"/>
    <col min="4613" max="4613" width="45.73046875" style="108" bestFit="1" customWidth="1"/>
    <col min="4614" max="4614" width="18.86328125" style="108" bestFit="1" customWidth="1"/>
    <col min="4615" max="4615" width="20.265625" style="108" bestFit="1" customWidth="1"/>
    <col min="4616" max="4616" width="4.86328125" style="108" customWidth="1"/>
    <col min="4617" max="4617" width="13.59765625" style="108" bestFit="1" customWidth="1"/>
    <col min="4618" max="4618" width="28" style="108" bestFit="1" customWidth="1"/>
    <col min="4619" max="4619" width="20.3984375" style="108" bestFit="1" customWidth="1"/>
    <col min="4620" max="4620" width="21.59765625" style="108" bestFit="1" customWidth="1"/>
    <col min="4621" max="4621" width="18.86328125" style="108" bestFit="1" customWidth="1"/>
    <col min="4622" max="4868" width="11.3984375" style="108"/>
    <col min="4869" max="4869" width="45.73046875" style="108" bestFit="1" customWidth="1"/>
    <col min="4870" max="4870" width="18.86328125" style="108" bestFit="1" customWidth="1"/>
    <col min="4871" max="4871" width="20.265625" style="108" bestFit="1" customWidth="1"/>
    <col min="4872" max="4872" width="4.86328125" style="108" customWidth="1"/>
    <col min="4873" max="4873" width="13.59765625" style="108" bestFit="1" customWidth="1"/>
    <col min="4874" max="4874" width="28" style="108" bestFit="1" customWidth="1"/>
    <col min="4875" max="4875" width="20.3984375" style="108" bestFit="1" customWidth="1"/>
    <col min="4876" max="4876" width="21.59765625" style="108" bestFit="1" customWidth="1"/>
    <col min="4877" max="4877" width="18.86328125" style="108" bestFit="1" customWidth="1"/>
    <col min="4878" max="5124" width="11.3984375" style="108"/>
    <col min="5125" max="5125" width="45.73046875" style="108" bestFit="1" customWidth="1"/>
    <col min="5126" max="5126" width="18.86328125" style="108" bestFit="1" customWidth="1"/>
    <col min="5127" max="5127" width="20.265625" style="108" bestFit="1" customWidth="1"/>
    <col min="5128" max="5128" width="4.86328125" style="108" customWidth="1"/>
    <col min="5129" max="5129" width="13.59765625" style="108" bestFit="1" customWidth="1"/>
    <col min="5130" max="5130" width="28" style="108" bestFit="1" customWidth="1"/>
    <col min="5131" max="5131" width="20.3984375" style="108" bestFit="1" customWidth="1"/>
    <col min="5132" max="5132" width="21.59765625" style="108" bestFit="1" customWidth="1"/>
    <col min="5133" max="5133" width="18.86328125" style="108" bestFit="1" customWidth="1"/>
    <col min="5134" max="5380" width="11.3984375" style="108"/>
    <col min="5381" max="5381" width="45.73046875" style="108" bestFit="1" customWidth="1"/>
    <col min="5382" max="5382" width="18.86328125" style="108" bestFit="1" customWidth="1"/>
    <col min="5383" max="5383" width="20.265625" style="108" bestFit="1" customWidth="1"/>
    <col min="5384" max="5384" width="4.86328125" style="108" customWidth="1"/>
    <col min="5385" max="5385" width="13.59765625" style="108" bestFit="1" customWidth="1"/>
    <col min="5386" max="5386" width="28" style="108" bestFit="1" customWidth="1"/>
    <col min="5387" max="5387" width="20.3984375" style="108" bestFit="1" customWidth="1"/>
    <col min="5388" max="5388" width="21.59765625" style="108" bestFit="1" customWidth="1"/>
    <col min="5389" max="5389" width="18.86328125" style="108" bestFit="1" customWidth="1"/>
    <col min="5390" max="5636" width="11.3984375" style="108"/>
    <col min="5637" max="5637" width="45.73046875" style="108" bestFit="1" customWidth="1"/>
    <col min="5638" max="5638" width="18.86328125" style="108" bestFit="1" customWidth="1"/>
    <col min="5639" max="5639" width="20.265625" style="108" bestFit="1" customWidth="1"/>
    <col min="5640" max="5640" width="4.86328125" style="108" customWidth="1"/>
    <col min="5641" max="5641" width="13.59765625" style="108" bestFit="1" customWidth="1"/>
    <col min="5642" max="5642" width="28" style="108" bestFit="1" customWidth="1"/>
    <col min="5643" max="5643" width="20.3984375" style="108" bestFit="1" customWidth="1"/>
    <col min="5644" max="5644" width="21.59765625" style="108" bestFit="1" customWidth="1"/>
    <col min="5645" max="5645" width="18.86328125" style="108" bestFit="1" customWidth="1"/>
    <col min="5646" max="5892" width="11.3984375" style="108"/>
    <col min="5893" max="5893" width="45.73046875" style="108" bestFit="1" customWidth="1"/>
    <col min="5894" max="5894" width="18.86328125" style="108" bestFit="1" customWidth="1"/>
    <col min="5895" max="5895" width="20.265625" style="108" bestFit="1" customWidth="1"/>
    <col min="5896" max="5896" width="4.86328125" style="108" customWidth="1"/>
    <col min="5897" max="5897" width="13.59765625" style="108" bestFit="1" customWidth="1"/>
    <col min="5898" max="5898" width="28" style="108" bestFit="1" customWidth="1"/>
    <col min="5899" max="5899" width="20.3984375" style="108" bestFit="1" customWidth="1"/>
    <col min="5900" max="5900" width="21.59765625" style="108" bestFit="1" customWidth="1"/>
    <col min="5901" max="5901" width="18.86328125" style="108" bestFit="1" customWidth="1"/>
    <col min="5902" max="6148" width="11.3984375" style="108"/>
    <col min="6149" max="6149" width="45.73046875" style="108" bestFit="1" customWidth="1"/>
    <col min="6150" max="6150" width="18.86328125" style="108" bestFit="1" customWidth="1"/>
    <col min="6151" max="6151" width="20.265625" style="108" bestFit="1" customWidth="1"/>
    <col min="6152" max="6152" width="4.86328125" style="108" customWidth="1"/>
    <col min="6153" max="6153" width="13.59765625" style="108" bestFit="1" customWidth="1"/>
    <col min="6154" max="6154" width="28" style="108" bestFit="1" customWidth="1"/>
    <col min="6155" max="6155" width="20.3984375" style="108" bestFit="1" customWidth="1"/>
    <col min="6156" max="6156" width="21.59765625" style="108" bestFit="1" customWidth="1"/>
    <col min="6157" max="6157" width="18.86328125" style="108" bestFit="1" customWidth="1"/>
    <col min="6158" max="6404" width="11.3984375" style="108"/>
    <col min="6405" max="6405" width="45.73046875" style="108" bestFit="1" customWidth="1"/>
    <col min="6406" max="6406" width="18.86328125" style="108" bestFit="1" customWidth="1"/>
    <col min="6407" max="6407" width="20.265625" style="108" bestFit="1" customWidth="1"/>
    <col min="6408" max="6408" width="4.86328125" style="108" customWidth="1"/>
    <col min="6409" max="6409" width="13.59765625" style="108" bestFit="1" customWidth="1"/>
    <col min="6410" max="6410" width="28" style="108" bestFit="1" customWidth="1"/>
    <col min="6411" max="6411" width="20.3984375" style="108" bestFit="1" customWidth="1"/>
    <col min="6412" max="6412" width="21.59765625" style="108" bestFit="1" customWidth="1"/>
    <col min="6413" max="6413" width="18.86328125" style="108" bestFit="1" customWidth="1"/>
    <col min="6414" max="6660" width="11.3984375" style="108"/>
    <col min="6661" max="6661" width="45.73046875" style="108" bestFit="1" customWidth="1"/>
    <col min="6662" max="6662" width="18.86328125" style="108" bestFit="1" customWidth="1"/>
    <col min="6663" max="6663" width="20.265625" style="108" bestFit="1" customWidth="1"/>
    <col min="6664" max="6664" width="4.86328125" style="108" customWidth="1"/>
    <col min="6665" max="6665" width="13.59765625" style="108" bestFit="1" customWidth="1"/>
    <col min="6666" max="6666" width="28" style="108" bestFit="1" customWidth="1"/>
    <col min="6667" max="6667" width="20.3984375" style="108" bestFit="1" customWidth="1"/>
    <col min="6668" max="6668" width="21.59765625" style="108" bestFit="1" customWidth="1"/>
    <col min="6669" max="6669" width="18.86328125" style="108" bestFit="1" customWidth="1"/>
    <col min="6670" max="6916" width="11.3984375" style="108"/>
    <col min="6917" max="6917" width="45.73046875" style="108" bestFit="1" customWidth="1"/>
    <col min="6918" max="6918" width="18.86328125" style="108" bestFit="1" customWidth="1"/>
    <col min="6919" max="6919" width="20.265625" style="108" bestFit="1" customWidth="1"/>
    <col min="6920" max="6920" width="4.86328125" style="108" customWidth="1"/>
    <col min="6921" max="6921" width="13.59765625" style="108" bestFit="1" customWidth="1"/>
    <col min="6922" max="6922" width="28" style="108" bestFit="1" customWidth="1"/>
    <col min="6923" max="6923" width="20.3984375" style="108" bestFit="1" customWidth="1"/>
    <col min="6924" max="6924" width="21.59765625" style="108" bestFit="1" customWidth="1"/>
    <col min="6925" max="6925" width="18.86328125" style="108" bestFit="1" customWidth="1"/>
    <col min="6926" max="7172" width="11.3984375" style="108"/>
    <col min="7173" max="7173" width="45.73046875" style="108" bestFit="1" customWidth="1"/>
    <col min="7174" max="7174" width="18.86328125" style="108" bestFit="1" customWidth="1"/>
    <col min="7175" max="7175" width="20.265625" style="108" bestFit="1" customWidth="1"/>
    <col min="7176" max="7176" width="4.86328125" style="108" customWidth="1"/>
    <col min="7177" max="7177" width="13.59765625" style="108" bestFit="1" customWidth="1"/>
    <col min="7178" max="7178" width="28" style="108" bestFit="1" customWidth="1"/>
    <col min="7179" max="7179" width="20.3984375" style="108" bestFit="1" customWidth="1"/>
    <col min="7180" max="7180" width="21.59765625" style="108" bestFit="1" customWidth="1"/>
    <col min="7181" max="7181" width="18.86328125" style="108" bestFit="1" customWidth="1"/>
    <col min="7182" max="7428" width="11.3984375" style="108"/>
    <col min="7429" max="7429" width="45.73046875" style="108" bestFit="1" customWidth="1"/>
    <col min="7430" max="7430" width="18.86328125" style="108" bestFit="1" customWidth="1"/>
    <col min="7431" max="7431" width="20.265625" style="108" bestFit="1" customWidth="1"/>
    <col min="7432" max="7432" width="4.86328125" style="108" customWidth="1"/>
    <col min="7433" max="7433" width="13.59765625" style="108" bestFit="1" customWidth="1"/>
    <col min="7434" max="7434" width="28" style="108" bestFit="1" customWidth="1"/>
    <col min="7435" max="7435" width="20.3984375" style="108" bestFit="1" customWidth="1"/>
    <col min="7436" max="7436" width="21.59765625" style="108" bestFit="1" customWidth="1"/>
    <col min="7437" max="7437" width="18.86328125" style="108" bestFit="1" customWidth="1"/>
    <col min="7438" max="7684" width="11.3984375" style="108"/>
    <col min="7685" max="7685" width="45.73046875" style="108" bestFit="1" customWidth="1"/>
    <col min="7686" max="7686" width="18.86328125" style="108" bestFit="1" customWidth="1"/>
    <col min="7687" max="7687" width="20.265625" style="108" bestFit="1" customWidth="1"/>
    <col min="7688" max="7688" width="4.86328125" style="108" customWidth="1"/>
    <col min="7689" max="7689" width="13.59765625" style="108" bestFit="1" customWidth="1"/>
    <col min="7690" max="7690" width="28" style="108" bestFit="1" customWidth="1"/>
    <col min="7691" max="7691" width="20.3984375" style="108" bestFit="1" customWidth="1"/>
    <col min="7692" max="7692" width="21.59765625" style="108" bestFit="1" customWidth="1"/>
    <col min="7693" max="7693" width="18.86328125" style="108" bestFit="1" customWidth="1"/>
    <col min="7694" max="7940" width="11.3984375" style="108"/>
    <col min="7941" max="7941" width="45.73046875" style="108" bestFit="1" customWidth="1"/>
    <col min="7942" max="7942" width="18.86328125" style="108" bestFit="1" customWidth="1"/>
    <col min="7943" max="7943" width="20.265625" style="108" bestFit="1" customWidth="1"/>
    <col min="7944" max="7944" width="4.86328125" style="108" customWidth="1"/>
    <col min="7945" max="7945" width="13.59765625" style="108" bestFit="1" customWidth="1"/>
    <col min="7946" max="7946" width="28" style="108" bestFit="1" customWidth="1"/>
    <col min="7947" max="7947" width="20.3984375" style="108" bestFit="1" customWidth="1"/>
    <col min="7948" max="7948" width="21.59765625" style="108" bestFit="1" customWidth="1"/>
    <col min="7949" max="7949" width="18.86328125" style="108" bestFit="1" customWidth="1"/>
    <col min="7950" max="8196" width="11.3984375" style="108"/>
    <col min="8197" max="8197" width="45.73046875" style="108" bestFit="1" customWidth="1"/>
    <col min="8198" max="8198" width="18.86328125" style="108" bestFit="1" customWidth="1"/>
    <col min="8199" max="8199" width="20.265625" style="108" bestFit="1" customWidth="1"/>
    <col min="8200" max="8200" width="4.86328125" style="108" customWidth="1"/>
    <col min="8201" max="8201" width="13.59765625" style="108" bestFit="1" customWidth="1"/>
    <col min="8202" max="8202" width="28" style="108" bestFit="1" customWidth="1"/>
    <col min="8203" max="8203" width="20.3984375" style="108" bestFit="1" customWidth="1"/>
    <col min="8204" max="8204" width="21.59765625" style="108" bestFit="1" customWidth="1"/>
    <col min="8205" max="8205" width="18.86328125" style="108" bestFit="1" customWidth="1"/>
    <col min="8206" max="8452" width="11.3984375" style="108"/>
    <col min="8453" max="8453" width="45.73046875" style="108" bestFit="1" customWidth="1"/>
    <col min="8454" max="8454" width="18.86328125" style="108" bestFit="1" customWidth="1"/>
    <col min="8455" max="8455" width="20.265625" style="108" bestFit="1" customWidth="1"/>
    <col min="8456" max="8456" width="4.86328125" style="108" customWidth="1"/>
    <col min="8457" max="8457" width="13.59765625" style="108" bestFit="1" customWidth="1"/>
    <col min="8458" max="8458" width="28" style="108" bestFit="1" customWidth="1"/>
    <col min="8459" max="8459" width="20.3984375" style="108" bestFit="1" customWidth="1"/>
    <col min="8460" max="8460" width="21.59765625" style="108" bestFit="1" customWidth="1"/>
    <col min="8461" max="8461" width="18.86328125" style="108" bestFit="1" customWidth="1"/>
    <col min="8462" max="8708" width="11.3984375" style="108"/>
    <col min="8709" max="8709" width="45.73046875" style="108" bestFit="1" customWidth="1"/>
    <col min="8710" max="8710" width="18.86328125" style="108" bestFit="1" customWidth="1"/>
    <col min="8711" max="8711" width="20.265625" style="108" bestFit="1" customWidth="1"/>
    <col min="8712" max="8712" width="4.86328125" style="108" customWidth="1"/>
    <col min="8713" max="8713" width="13.59765625" style="108" bestFit="1" customWidth="1"/>
    <col min="8714" max="8714" width="28" style="108" bestFit="1" customWidth="1"/>
    <col min="8715" max="8715" width="20.3984375" style="108" bestFit="1" customWidth="1"/>
    <col min="8716" max="8716" width="21.59765625" style="108" bestFit="1" customWidth="1"/>
    <col min="8717" max="8717" width="18.86328125" style="108" bestFit="1" customWidth="1"/>
    <col min="8718" max="8964" width="11.3984375" style="108"/>
    <col min="8965" max="8965" width="45.73046875" style="108" bestFit="1" customWidth="1"/>
    <col min="8966" max="8966" width="18.86328125" style="108" bestFit="1" customWidth="1"/>
    <col min="8967" max="8967" width="20.265625" style="108" bestFit="1" customWidth="1"/>
    <col min="8968" max="8968" width="4.86328125" style="108" customWidth="1"/>
    <col min="8969" max="8969" width="13.59765625" style="108" bestFit="1" customWidth="1"/>
    <col min="8970" max="8970" width="28" style="108" bestFit="1" customWidth="1"/>
    <col min="8971" max="8971" width="20.3984375" style="108" bestFit="1" customWidth="1"/>
    <col min="8972" max="8972" width="21.59765625" style="108" bestFit="1" customWidth="1"/>
    <col min="8973" max="8973" width="18.86328125" style="108" bestFit="1" customWidth="1"/>
    <col min="8974" max="9220" width="11.3984375" style="108"/>
    <col min="9221" max="9221" width="45.73046875" style="108" bestFit="1" customWidth="1"/>
    <col min="9222" max="9222" width="18.86328125" style="108" bestFit="1" customWidth="1"/>
    <col min="9223" max="9223" width="20.265625" style="108" bestFit="1" customWidth="1"/>
    <col min="9224" max="9224" width="4.86328125" style="108" customWidth="1"/>
    <col min="9225" max="9225" width="13.59765625" style="108" bestFit="1" customWidth="1"/>
    <col min="9226" max="9226" width="28" style="108" bestFit="1" customWidth="1"/>
    <col min="9227" max="9227" width="20.3984375" style="108" bestFit="1" customWidth="1"/>
    <col min="9228" max="9228" width="21.59765625" style="108" bestFit="1" customWidth="1"/>
    <col min="9229" max="9229" width="18.86328125" style="108" bestFit="1" customWidth="1"/>
    <col min="9230" max="9476" width="11.3984375" style="108"/>
    <col min="9477" max="9477" width="45.73046875" style="108" bestFit="1" customWidth="1"/>
    <col min="9478" max="9478" width="18.86328125" style="108" bestFit="1" customWidth="1"/>
    <col min="9479" max="9479" width="20.265625" style="108" bestFit="1" customWidth="1"/>
    <col min="9480" max="9480" width="4.86328125" style="108" customWidth="1"/>
    <col min="9481" max="9481" width="13.59765625" style="108" bestFit="1" customWidth="1"/>
    <col min="9482" max="9482" width="28" style="108" bestFit="1" customWidth="1"/>
    <col min="9483" max="9483" width="20.3984375" style="108" bestFit="1" customWidth="1"/>
    <col min="9484" max="9484" width="21.59765625" style="108" bestFit="1" customWidth="1"/>
    <col min="9485" max="9485" width="18.86328125" style="108" bestFit="1" customWidth="1"/>
    <col min="9486" max="9732" width="11.3984375" style="108"/>
    <col min="9733" max="9733" width="45.73046875" style="108" bestFit="1" customWidth="1"/>
    <col min="9734" max="9734" width="18.86328125" style="108" bestFit="1" customWidth="1"/>
    <col min="9735" max="9735" width="20.265625" style="108" bestFit="1" customWidth="1"/>
    <col min="9736" max="9736" width="4.86328125" style="108" customWidth="1"/>
    <col min="9737" max="9737" width="13.59765625" style="108" bestFit="1" customWidth="1"/>
    <col min="9738" max="9738" width="28" style="108" bestFit="1" customWidth="1"/>
    <col min="9739" max="9739" width="20.3984375" style="108" bestFit="1" customWidth="1"/>
    <col min="9740" max="9740" width="21.59765625" style="108" bestFit="1" customWidth="1"/>
    <col min="9741" max="9741" width="18.86328125" style="108" bestFit="1" customWidth="1"/>
    <col min="9742" max="9988" width="11.3984375" style="108"/>
    <col min="9989" max="9989" width="45.73046875" style="108" bestFit="1" customWidth="1"/>
    <col min="9990" max="9990" width="18.86328125" style="108" bestFit="1" customWidth="1"/>
    <col min="9991" max="9991" width="20.265625" style="108" bestFit="1" customWidth="1"/>
    <col min="9992" max="9992" width="4.86328125" style="108" customWidth="1"/>
    <col min="9993" max="9993" width="13.59765625" style="108" bestFit="1" customWidth="1"/>
    <col min="9994" max="9994" width="28" style="108" bestFit="1" customWidth="1"/>
    <col min="9995" max="9995" width="20.3984375" style="108" bestFit="1" customWidth="1"/>
    <col min="9996" max="9996" width="21.59765625" style="108" bestFit="1" customWidth="1"/>
    <col min="9997" max="9997" width="18.86328125" style="108" bestFit="1" customWidth="1"/>
    <col min="9998" max="10244" width="11.3984375" style="108"/>
    <col min="10245" max="10245" width="45.73046875" style="108" bestFit="1" customWidth="1"/>
    <col min="10246" max="10246" width="18.86328125" style="108" bestFit="1" customWidth="1"/>
    <col min="10247" max="10247" width="20.265625" style="108" bestFit="1" customWidth="1"/>
    <col min="10248" max="10248" width="4.86328125" style="108" customWidth="1"/>
    <col min="10249" max="10249" width="13.59765625" style="108" bestFit="1" customWidth="1"/>
    <col min="10250" max="10250" width="28" style="108" bestFit="1" customWidth="1"/>
    <col min="10251" max="10251" width="20.3984375" style="108" bestFit="1" customWidth="1"/>
    <col min="10252" max="10252" width="21.59765625" style="108" bestFit="1" customWidth="1"/>
    <col min="10253" max="10253" width="18.86328125" style="108" bestFit="1" customWidth="1"/>
    <col min="10254" max="10500" width="11.3984375" style="108"/>
    <col min="10501" max="10501" width="45.73046875" style="108" bestFit="1" customWidth="1"/>
    <col min="10502" max="10502" width="18.86328125" style="108" bestFit="1" customWidth="1"/>
    <col min="10503" max="10503" width="20.265625" style="108" bestFit="1" customWidth="1"/>
    <col min="10504" max="10504" width="4.86328125" style="108" customWidth="1"/>
    <col min="10505" max="10505" width="13.59765625" style="108" bestFit="1" customWidth="1"/>
    <col min="10506" max="10506" width="28" style="108" bestFit="1" customWidth="1"/>
    <col min="10507" max="10507" width="20.3984375" style="108" bestFit="1" customWidth="1"/>
    <col min="10508" max="10508" width="21.59765625" style="108" bestFit="1" customWidth="1"/>
    <col min="10509" max="10509" width="18.86328125" style="108" bestFit="1" customWidth="1"/>
    <col min="10510" max="10756" width="11.3984375" style="108"/>
    <col min="10757" max="10757" width="45.73046875" style="108" bestFit="1" customWidth="1"/>
    <col min="10758" max="10758" width="18.86328125" style="108" bestFit="1" customWidth="1"/>
    <col min="10759" max="10759" width="20.265625" style="108" bestFit="1" customWidth="1"/>
    <col min="10760" max="10760" width="4.86328125" style="108" customWidth="1"/>
    <col min="10761" max="10761" width="13.59765625" style="108" bestFit="1" customWidth="1"/>
    <col min="10762" max="10762" width="28" style="108" bestFit="1" customWidth="1"/>
    <col min="10763" max="10763" width="20.3984375" style="108" bestFit="1" customWidth="1"/>
    <col min="10764" max="10764" width="21.59765625" style="108" bestFit="1" customWidth="1"/>
    <col min="10765" max="10765" width="18.86328125" style="108" bestFit="1" customWidth="1"/>
    <col min="10766" max="11012" width="11.3984375" style="108"/>
    <col min="11013" max="11013" width="45.73046875" style="108" bestFit="1" customWidth="1"/>
    <col min="11014" max="11014" width="18.86328125" style="108" bestFit="1" customWidth="1"/>
    <col min="11015" max="11015" width="20.265625" style="108" bestFit="1" customWidth="1"/>
    <col min="11016" max="11016" width="4.86328125" style="108" customWidth="1"/>
    <col min="11017" max="11017" width="13.59765625" style="108" bestFit="1" customWidth="1"/>
    <col min="11018" max="11018" width="28" style="108" bestFit="1" customWidth="1"/>
    <col min="11019" max="11019" width="20.3984375" style="108" bestFit="1" customWidth="1"/>
    <col min="11020" max="11020" width="21.59765625" style="108" bestFit="1" customWidth="1"/>
    <col min="11021" max="11021" width="18.86328125" style="108" bestFit="1" customWidth="1"/>
    <col min="11022" max="11268" width="11.3984375" style="108"/>
    <col min="11269" max="11269" width="45.73046875" style="108" bestFit="1" customWidth="1"/>
    <col min="11270" max="11270" width="18.86328125" style="108" bestFit="1" customWidth="1"/>
    <col min="11271" max="11271" width="20.265625" style="108" bestFit="1" customWidth="1"/>
    <col min="11272" max="11272" width="4.86328125" style="108" customWidth="1"/>
    <col min="11273" max="11273" width="13.59765625" style="108" bestFit="1" customWidth="1"/>
    <col min="11274" max="11274" width="28" style="108" bestFit="1" customWidth="1"/>
    <col min="11275" max="11275" width="20.3984375" style="108" bestFit="1" customWidth="1"/>
    <col min="11276" max="11276" width="21.59765625" style="108" bestFit="1" customWidth="1"/>
    <col min="11277" max="11277" width="18.86328125" style="108" bestFit="1" customWidth="1"/>
    <col min="11278" max="11524" width="11.3984375" style="108"/>
    <col min="11525" max="11525" width="45.73046875" style="108" bestFit="1" customWidth="1"/>
    <col min="11526" max="11526" width="18.86328125" style="108" bestFit="1" customWidth="1"/>
    <col min="11527" max="11527" width="20.265625" style="108" bestFit="1" customWidth="1"/>
    <col min="11528" max="11528" width="4.86328125" style="108" customWidth="1"/>
    <col min="11529" max="11529" width="13.59765625" style="108" bestFit="1" customWidth="1"/>
    <col min="11530" max="11530" width="28" style="108" bestFit="1" customWidth="1"/>
    <col min="11531" max="11531" width="20.3984375" style="108" bestFit="1" customWidth="1"/>
    <col min="11532" max="11532" width="21.59765625" style="108" bestFit="1" customWidth="1"/>
    <col min="11533" max="11533" width="18.86328125" style="108" bestFit="1" customWidth="1"/>
    <col min="11534" max="11780" width="11.3984375" style="108"/>
    <col min="11781" max="11781" width="45.73046875" style="108" bestFit="1" customWidth="1"/>
    <col min="11782" max="11782" width="18.86328125" style="108" bestFit="1" customWidth="1"/>
    <col min="11783" max="11783" width="20.265625" style="108" bestFit="1" customWidth="1"/>
    <col min="11784" max="11784" width="4.86328125" style="108" customWidth="1"/>
    <col min="11785" max="11785" width="13.59765625" style="108" bestFit="1" customWidth="1"/>
    <col min="11786" max="11786" width="28" style="108" bestFit="1" customWidth="1"/>
    <col min="11787" max="11787" width="20.3984375" style="108" bestFit="1" customWidth="1"/>
    <col min="11788" max="11788" width="21.59765625" style="108" bestFit="1" customWidth="1"/>
    <col min="11789" max="11789" width="18.86328125" style="108" bestFit="1" customWidth="1"/>
    <col min="11790" max="12036" width="11.3984375" style="108"/>
    <col min="12037" max="12037" width="45.73046875" style="108" bestFit="1" customWidth="1"/>
    <col min="12038" max="12038" width="18.86328125" style="108" bestFit="1" customWidth="1"/>
    <col min="12039" max="12039" width="20.265625" style="108" bestFit="1" customWidth="1"/>
    <col min="12040" max="12040" width="4.86328125" style="108" customWidth="1"/>
    <col min="12041" max="12041" width="13.59765625" style="108" bestFit="1" customWidth="1"/>
    <col min="12042" max="12042" width="28" style="108" bestFit="1" customWidth="1"/>
    <col min="12043" max="12043" width="20.3984375" style="108" bestFit="1" customWidth="1"/>
    <col min="12044" max="12044" width="21.59765625" style="108" bestFit="1" customWidth="1"/>
    <col min="12045" max="12045" width="18.86328125" style="108" bestFit="1" customWidth="1"/>
    <col min="12046" max="12292" width="11.3984375" style="108"/>
    <col min="12293" max="12293" width="45.73046875" style="108" bestFit="1" customWidth="1"/>
    <col min="12294" max="12294" width="18.86328125" style="108" bestFit="1" customWidth="1"/>
    <col min="12295" max="12295" width="20.265625" style="108" bestFit="1" customWidth="1"/>
    <col min="12296" max="12296" width="4.86328125" style="108" customWidth="1"/>
    <col min="12297" max="12297" width="13.59765625" style="108" bestFit="1" customWidth="1"/>
    <col min="12298" max="12298" width="28" style="108" bestFit="1" customWidth="1"/>
    <col min="12299" max="12299" width="20.3984375" style="108" bestFit="1" customWidth="1"/>
    <col min="12300" max="12300" width="21.59765625" style="108" bestFit="1" customWidth="1"/>
    <col min="12301" max="12301" width="18.86328125" style="108" bestFit="1" customWidth="1"/>
    <col min="12302" max="12548" width="11.3984375" style="108"/>
    <col min="12549" max="12549" width="45.73046875" style="108" bestFit="1" customWidth="1"/>
    <col min="12550" max="12550" width="18.86328125" style="108" bestFit="1" customWidth="1"/>
    <col min="12551" max="12551" width="20.265625" style="108" bestFit="1" customWidth="1"/>
    <col min="12552" max="12552" width="4.86328125" style="108" customWidth="1"/>
    <col min="12553" max="12553" width="13.59765625" style="108" bestFit="1" customWidth="1"/>
    <col min="12554" max="12554" width="28" style="108" bestFit="1" customWidth="1"/>
    <col min="12555" max="12555" width="20.3984375" style="108" bestFit="1" customWidth="1"/>
    <col min="12556" max="12556" width="21.59765625" style="108" bestFit="1" customWidth="1"/>
    <col min="12557" max="12557" width="18.86328125" style="108" bestFit="1" customWidth="1"/>
    <col min="12558" max="12804" width="11.3984375" style="108"/>
    <col min="12805" max="12805" width="45.73046875" style="108" bestFit="1" customWidth="1"/>
    <col min="12806" max="12806" width="18.86328125" style="108" bestFit="1" customWidth="1"/>
    <col min="12807" max="12807" width="20.265625" style="108" bestFit="1" customWidth="1"/>
    <col min="12808" max="12808" width="4.86328125" style="108" customWidth="1"/>
    <col min="12809" max="12809" width="13.59765625" style="108" bestFit="1" customWidth="1"/>
    <col min="12810" max="12810" width="28" style="108" bestFit="1" customWidth="1"/>
    <col min="12811" max="12811" width="20.3984375" style="108" bestFit="1" customWidth="1"/>
    <col min="12812" max="12812" width="21.59765625" style="108" bestFit="1" customWidth="1"/>
    <col min="12813" max="12813" width="18.86328125" style="108" bestFit="1" customWidth="1"/>
    <col min="12814" max="13060" width="11.3984375" style="108"/>
    <col min="13061" max="13061" width="45.73046875" style="108" bestFit="1" customWidth="1"/>
    <col min="13062" max="13062" width="18.86328125" style="108" bestFit="1" customWidth="1"/>
    <col min="13063" max="13063" width="20.265625" style="108" bestFit="1" customWidth="1"/>
    <col min="13064" max="13064" width="4.86328125" style="108" customWidth="1"/>
    <col min="13065" max="13065" width="13.59765625" style="108" bestFit="1" customWidth="1"/>
    <col min="13066" max="13066" width="28" style="108" bestFit="1" customWidth="1"/>
    <col min="13067" max="13067" width="20.3984375" style="108" bestFit="1" customWidth="1"/>
    <col min="13068" max="13068" width="21.59765625" style="108" bestFit="1" customWidth="1"/>
    <col min="13069" max="13069" width="18.86328125" style="108" bestFit="1" customWidth="1"/>
    <col min="13070" max="13316" width="11.3984375" style="108"/>
    <col min="13317" max="13317" width="45.73046875" style="108" bestFit="1" customWidth="1"/>
    <col min="13318" max="13318" width="18.86328125" style="108" bestFit="1" customWidth="1"/>
    <col min="13319" max="13319" width="20.265625" style="108" bestFit="1" customWidth="1"/>
    <col min="13320" max="13320" width="4.86328125" style="108" customWidth="1"/>
    <col min="13321" max="13321" width="13.59765625" style="108" bestFit="1" customWidth="1"/>
    <col min="13322" max="13322" width="28" style="108" bestFit="1" customWidth="1"/>
    <col min="13323" max="13323" width="20.3984375" style="108" bestFit="1" customWidth="1"/>
    <col min="13324" max="13324" width="21.59765625" style="108" bestFit="1" customWidth="1"/>
    <col min="13325" max="13325" width="18.86328125" style="108" bestFit="1" customWidth="1"/>
    <col min="13326" max="13572" width="11.3984375" style="108"/>
    <col min="13573" max="13573" width="45.73046875" style="108" bestFit="1" customWidth="1"/>
    <col min="13574" max="13574" width="18.86328125" style="108" bestFit="1" customWidth="1"/>
    <col min="13575" max="13575" width="20.265625" style="108" bestFit="1" customWidth="1"/>
    <col min="13576" max="13576" width="4.86328125" style="108" customWidth="1"/>
    <col min="13577" max="13577" width="13.59765625" style="108" bestFit="1" customWidth="1"/>
    <col min="13578" max="13578" width="28" style="108" bestFit="1" customWidth="1"/>
    <col min="13579" max="13579" width="20.3984375" style="108" bestFit="1" customWidth="1"/>
    <col min="13580" max="13580" width="21.59765625" style="108" bestFit="1" customWidth="1"/>
    <col min="13581" max="13581" width="18.86328125" style="108" bestFit="1" customWidth="1"/>
    <col min="13582" max="13828" width="11.3984375" style="108"/>
    <col min="13829" max="13829" width="45.73046875" style="108" bestFit="1" customWidth="1"/>
    <col min="13830" max="13830" width="18.86328125" style="108" bestFit="1" customWidth="1"/>
    <col min="13831" max="13831" width="20.265625" style="108" bestFit="1" customWidth="1"/>
    <col min="13832" max="13832" width="4.86328125" style="108" customWidth="1"/>
    <col min="13833" max="13833" width="13.59765625" style="108" bestFit="1" customWidth="1"/>
    <col min="13834" max="13834" width="28" style="108" bestFit="1" customWidth="1"/>
    <col min="13835" max="13835" width="20.3984375" style="108" bestFit="1" customWidth="1"/>
    <col min="13836" max="13836" width="21.59765625" style="108" bestFit="1" customWidth="1"/>
    <col min="13837" max="13837" width="18.86328125" style="108" bestFit="1" customWidth="1"/>
    <col min="13838" max="14084" width="11.3984375" style="108"/>
    <col min="14085" max="14085" width="45.73046875" style="108" bestFit="1" customWidth="1"/>
    <col min="14086" max="14086" width="18.86328125" style="108" bestFit="1" customWidth="1"/>
    <col min="14087" max="14087" width="20.265625" style="108" bestFit="1" customWidth="1"/>
    <col min="14088" max="14088" width="4.86328125" style="108" customWidth="1"/>
    <col min="14089" max="14089" width="13.59765625" style="108" bestFit="1" customWidth="1"/>
    <col min="14090" max="14090" width="28" style="108" bestFit="1" customWidth="1"/>
    <col min="14091" max="14091" width="20.3984375" style="108" bestFit="1" customWidth="1"/>
    <col min="14092" max="14092" width="21.59765625" style="108" bestFit="1" customWidth="1"/>
    <col min="14093" max="14093" width="18.86328125" style="108" bestFit="1" customWidth="1"/>
    <col min="14094" max="14340" width="11.3984375" style="108"/>
    <col min="14341" max="14341" width="45.73046875" style="108" bestFit="1" customWidth="1"/>
    <col min="14342" max="14342" width="18.86328125" style="108" bestFit="1" customWidth="1"/>
    <col min="14343" max="14343" width="20.265625" style="108" bestFit="1" customWidth="1"/>
    <col min="14344" max="14344" width="4.86328125" style="108" customWidth="1"/>
    <col min="14345" max="14345" width="13.59765625" style="108" bestFit="1" customWidth="1"/>
    <col min="14346" max="14346" width="28" style="108" bestFit="1" customWidth="1"/>
    <col min="14347" max="14347" width="20.3984375" style="108" bestFit="1" customWidth="1"/>
    <col min="14348" max="14348" width="21.59765625" style="108" bestFit="1" customWidth="1"/>
    <col min="14349" max="14349" width="18.86328125" style="108" bestFit="1" customWidth="1"/>
    <col min="14350" max="14596" width="11.3984375" style="108"/>
    <col min="14597" max="14597" width="45.73046875" style="108" bestFit="1" customWidth="1"/>
    <col min="14598" max="14598" width="18.86328125" style="108" bestFit="1" customWidth="1"/>
    <col min="14599" max="14599" width="20.265625" style="108" bestFit="1" customWidth="1"/>
    <col min="14600" max="14600" width="4.86328125" style="108" customWidth="1"/>
    <col min="14601" max="14601" width="13.59765625" style="108" bestFit="1" customWidth="1"/>
    <col min="14602" max="14602" width="28" style="108" bestFit="1" customWidth="1"/>
    <col min="14603" max="14603" width="20.3984375" style="108" bestFit="1" customWidth="1"/>
    <col min="14604" max="14604" width="21.59765625" style="108" bestFit="1" customWidth="1"/>
    <col min="14605" max="14605" width="18.86328125" style="108" bestFit="1" customWidth="1"/>
    <col min="14606" max="14852" width="11.3984375" style="108"/>
    <col min="14853" max="14853" width="45.73046875" style="108" bestFit="1" customWidth="1"/>
    <col min="14854" max="14854" width="18.86328125" style="108" bestFit="1" customWidth="1"/>
    <col min="14855" max="14855" width="20.265625" style="108" bestFit="1" customWidth="1"/>
    <col min="14856" max="14856" width="4.86328125" style="108" customWidth="1"/>
    <col min="14857" max="14857" width="13.59765625" style="108" bestFit="1" customWidth="1"/>
    <col min="14858" max="14858" width="28" style="108" bestFit="1" customWidth="1"/>
    <col min="14859" max="14859" width="20.3984375" style="108" bestFit="1" customWidth="1"/>
    <col min="14860" max="14860" width="21.59765625" style="108" bestFit="1" customWidth="1"/>
    <col min="14861" max="14861" width="18.86328125" style="108" bestFit="1" customWidth="1"/>
    <col min="14862" max="15108" width="11.3984375" style="108"/>
    <col min="15109" max="15109" width="45.73046875" style="108" bestFit="1" customWidth="1"/>
    <col min="15110" max="15110" width="18.86328125" style="108" bestFit="1" customWidth="1"/>
    <col min="15111" max="15111" width="20.265625" style="108" bestFit="1" customWidth="1"/>
    <col min="15112" max="15112" width="4.86328125" style="108" customWidth="1"/>
    <col min="15113" max="15113" width="13.59765625" style="108" bestFit="1" customWidth="1"/>
    <col min="15114" max="15114" width="28" style="108" bestFit="1" customWidth="1"/>
    <col min="15115" max="15115" width="20.3984375" style="108" bestFit="1" customWidth="1"/>
    <col min="15116" max="15116" width="21.59765625" style="108" bestFit="1" customWidth="1"/>
    <col min="15117" max="15117" width="18.86328125" style="108" bestFit="1" customWidth="1"/>
    <col min="15118" max="15364" width="11.3984375" style="108"/>
    <col min="15365" max="15365" width="45.73046875" style="108" bestFit="1" customWidth="1"/>
    <col min="15366" max="15366" width="18.86328125" style="108" bestFit="1" customWidth="1"/>
    <col min="15367" max="15367" width="20.265625" style="108" bestFit="1" customWidth="1"/>
    <col min="15368" max="15368" width="4.86328125" style="108" customWidth="1"/>
    <col min="15369" max="15369" width="13.59765625" style="108" bestFit="1" customWidth="1"/>
    <col min="15370" max="15370" width="28" style="108" bestFit="1" customWidth="1"/>
    <col min="15371" max="15371" width="20.3984375" style="108" bestFit="1" customWidth="1"/>
    <col min="15372" max="15372" width="21.59765625" style="108" bestFit="1" customWidth="1"/>
    <col min="15373" max="15373" width="18.86328125" style="108" bestFit="1" customWidth="1"/>
    <col min="15374" max="15620" width="11.3984375" style="108"/>
    <col min="15621" max="15621" width="45.73046875" style="108" bestFit="1" customWidth="1"/>
    <col min="15622" max="15622" width="18.86328125" style="108" bestFit="1" customWidth="1"/>
    <col min="15623" max="15623" width="20.265625" style="108" bestFit="1" customWidth="1"/>
    <col min="15624" max="15624" width="4.86328125" style="108" customWidth="1"/>
    <col min="15625" max="15625" width="13.59765625" style="108" bestFit="1" customWidth="1"/>
    <col min="15626" max="15626" width="28" style="108" bestFit="1" customWidth="1"/>
    <col min="15627" max="15627" width="20.3984375" style="108" bestFit="1" customWidth="1"/>
    <col min="15628" max="15628" width="21.59765625" style="108" bestFit="1" customWidth="1"/>
    <col min="15629" max="15629" width="18.86328125" style="108" bestFit="1" customWidth="1"/>
    <col min="15630" max="15876" width="11.3984375" style="108"/>
    <col min="15877" max="15877" width="45.73046875" style="108" bestFit="1" customWidth="1"/>
    <col min="15878" max="15878" width="18.86328125" style="108" bestFit="1" customWidth="1"/>
    <col min="15879" max="15879" width="20.265625" style="108" bestFit="1" customWidth="1"/>
    <col min="15880" max="15880" width="4.86328125" style="108" customWidth="1"/>
    <col min="15881" max="15881" width="13.59765625" style="108" bestFit="1" customWidth="1"/>
    <col min="15882" max="15882" width="28" style="108" bestFit="1" customWidth="1"/>
    <col min="15883" max="15883" width="20.3984375" style="108" bestFit="1" customWidth="1"/>
    <col min="15884" max="15884" width="21.59765625" style="108" bestFit="1" customWidth="1"/>
    <col min="15885" max="15885" width="18.86328125" style="108" bestFit="1" customWidth="1"/>
    <col min="15886" max="16132" width="11.3984375" style="108"/>
    <col min="16133" max="16133" width="45.73046875" style="108" bestFit="1" customWidth="1"/>
    <col min="16134" max="16134" width="18.86328125" style="108" bestFit="1" customWidth="1"/>
    <col min="16135" max="16135" width="20.265625" style="108" bestFit="1" customWidth="1"/>
    <col min="16136" max="16136" width="4.86328125" style="108" customWidth="1"/>
    <col min="16137" max="16137" width="13.59765625" style="108" bestFit="1" customWidth="1"/>
    <col min="16138" max="16138" width="28" style="108" bestFit="1" customWidth="1"/>
    <col min="16139" max="16139" width="20.3984375" style="108" bestFit="1" customWidth="1"/>
    <col min="16140" max="16140" width="21.59765625" style="108" bestFit="1" customWidth="1"/>
    <col min="16141" max="16141" width="18.86328125" style="108" bestFit="1" customWidth="1"/>
    <col min="16142" max="16384" width="11.3984375" style="108"/>
  </cols>
  <sheetData>
    <row r="1" spans="1:14" x14ac:dyDescent="0.45">
      <c r="A1" s="504" t="s">
        <v>122</v>
      </c>
      <c r="B1" s="504"/>
      <c r="C1" s="504"/>
      <c r="D1" s="504"/>
      <c r="E1" s="504"/>
      <c r="F1" s="504"/>
      <c r="G1" s="504"/>
      <c r="H1" s="504"/>
      <c r="I1" s="504"/>
      <c r="J1" s="504"/>
      <c r="K1" s="504"/>
      <c r="L1" s="504"/>
      <c r="M1" s="504"/>
      <c r="N1" s="504"/>
    </row>
    <row r="2" spans="1:14" x14ac:dyDescent="0.45">
      <c r="A2" s="504" t="s">
        <v>243</v>
      </c>
      <c r="B2" s="504"/>
      <c r="C2" s="504"/>
      <c r="D2" s="504"/>
      <c r="E2" s="504"/>
      <c r="F2" s="504"/>
      <c r="G2" s="504"/>
      <c r="H2" s="504"/>
      <c r="I2" s="504"/>
      <c r="J2" s="504"/>
      <c r="K2" s="504"/>
      <c r="L2" s="504"/>
      <c r="M2" s="504"/>
      <c r="N2" s="504"/>
    </row>
    <row r="3" spans="1:14" x14ac:dyDescent="0.45">
      <c r="A3" s="504" t="s">
        <v>242</v>
      </c>
      <c r="B3" s="504"/>
      <c r="C3" s="504"/>
      <c r="D3" s="504"/>
      <c r="E3" s="504"/>
      <c r="F3" s="504"/>
      <c r="G3" s="504"/>
      <c r="H3" s="504"/>
      <c r="I3" s="504"/>
      <c r="J3" s="504"/>
      <c r="K3" s="504"/>
      <c r="L3" s="504"/>
      <c r="M3" s="504"/>
      <c r="N3" s="504"/>
    </row>
    <row r="4" spans="1:14" x14ac:dyDescent="0.45">
      <c r="A4" s="504" t="s">
        <v>132</v>
      </c>
      <c r="B4" s="504"/>
      <c r="C4" s="504"/>
      <c r="D4" s="504"/>
      <c r="E4" s="504"/>
      <c r="F4" s="504"/>
      <c r="G4" s="504"/>
      <c r="H4" s="504"/>
      <c r="I4" s="504"/>
      <c r="J4" s="504"/>
      <c r="K4" s="504"/>
      <c r="L4" s="504"/>
      <c r="M4" s="504"/>
      <c r="N4" s="504"/>
    </row>
    <row r="6" spans="1:14" ht="36" customHeight="1" x14ac:dyDescent="0.45">
      <c r="A6" s="502" t="s">
        <v>133</v>
      </c>
      <c r="B6" s="502" t="s">
        <v>5</v>
      </c>
      <c r="C6" s="502" t="s">
        <v>134</v>
      </c>
      <c r="D6" s="502" t="s">
        <v>139</v>
      </c>
      <c r="E6" s="505"/>
      <c r="F6" s="502" t="s">
        <v>135</v>
      </c>
      <c r="G6" s="502" t="s">
        <v>136</v>
      </c>
      <c r="H6" s="502" t="s">
        <v>109</v>
      </c>
      <c r="I6" s="506"/>
      <c r="J6" s="502" t="s">
        <v>110</v>
      </c>
      <c r="K6" s="506"/>
      <c r="L6" s="502" t="s">
        <v>138</v>
      </c>
      <c r="M6" s="506"/>
      <c r="N6" s="185" t="s">
        <v>137</v>
      </c>
    </row>
    <row r="7" spans="1:14" s="109" customFormat="1" ht="24" customHeight="1" x14ac:dyDescent="0.45">
      <c r="A7" s="503"/>
      <c r="B7" s="503"/>
      <c r="C7" s="503"/>
      <c r="D7" s="184" t="s">
        <v>36</v>
      </c>
      <c r="E7" s="184" t="s">
        <v>140</v>
      </c>
      <c r="F7" s="503"/>
      <c r="G7" s="503"/>
      <c r="H7" s="184" t="s">
        <v>42</v>
      </c>
      <c r="I7" s="184" t="s">
        <v>33</v>
      </c>
      <c r="J7" s="184" t="s">
        <v>42</v>
      </c>
      <c r="K7" s="184" t="s">
        <v>33</v>
      </c>
      <c r="L7" s="184" t="s">
        <v>36</v>
      </c>
      <c r="M7" s="184" t="s">
        <v>140</v>
      </c>
      <c r="N7" s="186"/>
    </row>
    <row r="8" spans="1:14" x14ac:dyDescent="0.45">
      <c r="A8" s="178"/>
      <c r="B8" s="179"/>
      <c r="C8" s="179"/>
      <c r="D8" s="179"/>
      <c r="E8" s="179"/>
      <c r="F8" s="179"/>
      <c r="G8" s="179"/>
      <c r="H8" s="179"/>
      <c r="I8" s="179"/>
      <c r="J8" s="179"/>
      <c r="K8" s="179"/>
      <c r="L8" s="179"/>
      <c r="M8" s="179"/>
      <c r="N8" s="181"/>
    </row>
    <row r="9" spans="1:14" x14ac:dyDescent="0.45">
      <c r="A9" s="182"/>
      <c r="B9" s="178"/>
      <c r="C9" s="178"/>
      <c r="D9" s="178"/>
      <c r="E9" s="178"/>
      <c r="F9" s="178"/>
      <c r="G9" s="178"/>
      <c r="H9" s="178"/>
      <c r="I9" s="178"/>
      <c r="J9" s="178"/>
      <c r="K9" s="178"/>
      <c r="L9" s="178"/>
      <c r="M9" s="178"/>
      <c r="N9" s="179"/>
    </row>
    <row r="10" spans="1:14" x14ac:dyDescent="0.45">
      <c r="A10" s="182"/>
      <c r="B10" s="178"/>
      <c r="C10" s="178"/>
      <c r="D10" s="178"/>
      <c r="E10" s="178"/>
      <c r="F10" s="178"/>
      <c r="G10" s="178"/>
      <c r="H10" s="178"/>
      <c r="I10" s="178"/>
      <c r="J10" s="178"/>
      <c r="K10" s="178"/>
      <c r="L10" s="178"/>
      <c r="M10" s="178"/>
      <c r="N10" s="179"/>
    </row>
    <row r="11" spans="1:14" x14ac:dyDescent="0.45">
      <c r="A11" s="178"/>
      <c r="B11" s="179"/>
      <c r="C11" s="179"/>
      <c r="D11" s="179"/>
      <c r="E11" s="179"/>
      <c r="F11" s="179"/>
      <c r="G11" s="179"/>
      <c r="H11" s="179"/>
      <c r="I11" s="179"/>
      <c r="J11" s="179"/>
      <c r="K11" s="179"/>
      <c r="L11" s="179"/>
      <c r="M11" s="179"/>
      <c r="N11" s="181"/>
    </row>
    <row r="12" spans="1:14" x14ac:dyDescent="0.45">
      <c r="A12" s="182"/>
      <c r="B12" s="178"/>
      <c r="C12" s="178"/>
      <c r="D12" s="178"/>
      <c r="E12" s="178"/>
      <c r="F12" s="178"/>
      <c r="G12" s="178"/>
      <c r="H12" s="178"/>
      <c r="I12" s="178"/>
      <c r="J12" s="178"/>
      <c r="K12" s="178"/>
      <c r="L12" s="178"/>
      <c r="M12" s="178"/>
      <c r="N12" s="179"/>
    </row>
    <row r="13" spans="1:14" x14ac:dyDescent="0.45">
      <c r="A13" s="182"/>
      <c r="B13" s="178"/>
      <c r="C13" s="178"/>
      <c r="D13" s="178"/>
      <c r="E13" s="178"/>
      <c r="F13" s="178"/>
      <c r="G13" s="178"/>
      <c r="H13" s="178"/>
      <c r="I13" s="178"/>
      <c r="J13" s="178"/>
      <c r="K13" s="178"/>
      <c r="L13" s="178"/>
      <c r="M13" s="178"/>
      <c r="N13" s="179"/>
    </row>
    <row r="14" spans="1:14" x14ac:dyDescent="0.45">
      <c r="A14" s="178"/>
      <c r="B14" s="179"/>
      <c r="C14" s="179"/>
      <c r="D14" s="179"/>
      <c r="E14" s="179"/>
      <c r="F14" s="179"/>
      <c r="G14" s="179"/>
      <c r="H14" s="179"/>
      <c r="I14" s="179"/>
      <c r="J14" s="179"/>
      <c r="K14" s="179"/>
      <c r="L14" s="179"/>
      <c r="M14" s="179"/>
      <c r="N14" s="181"/>
    </row>
    <row r="15" spans="1:14" x14ac:dyDescent="0.45">
      <c r="A15" s="182"/>
      <c r="B15" s="178"/>
      <c r="C15" s="178"/>
      <c r="D15" s="178"/>
      <c r="E15" s="178"/>
      <c r="F15" s="178"/>
      <c r="G15" s="178"/>
      <c r="H15" s="178"/>
      <c r="I15" s="178"/>
      <c r="J15" s="178"/>
      <c r="K15" s="178"/>
      <c r="L15" s="178"/>
      <c r="M15" s="178"/>
      <c r="N15" s="179"/>
    </row>
    <row r="16" spans="1:14" x14ac:dyDescent="0.45">
      <c r="A16" s="182"/>
      <c r="B16" s="178"/>
      <c r="C16" s="178"/>
      <c r="D16" s="178"/>
      <c r="E16" s="178"/>
      <c r="F16" s="178"/>
      <c r="G16" s="178"/>
      <c r="H16" s="178"/>
      <c r="I16" s="178"/>
      <c r="J16" s="178"/>
      <c r="K16" s="178"/>
      <c r="L16" s="178"/>
      <c r="M16" s="178"/>
      <c r="N16" s="179"/>
    </row>
    <row r="17" spans="1:14" x14ac:dyDescent="0.45">
      <c r="A17" s="178"/>
      <c r="B17" s="179"/>
      <c r="C17" s="179"/>
      <c r="D17" s="179"/>
      <c r="E17" s="179"/>
      <c r="F17" s="179"/>
      <c r="G17" s="179"/>
      <c r="H17" s="179"/>
      <c r="I17" s="179"/>
      <c r="J17" s="179"/>
      <c r="K17" s="179"/>
      <c r="L17" s="179"/>
      <c r="M17" s="179"/>
      <c r="N17" s="181"/>
    </row>
    <row r="18" spans="1:14" x14ac:dyDescent="0.45">
      <c r="A18" s="182"/>
      <c r="B18" s="178"/>
      <c r="C18" s="178"/>
      <c r="D18" s="178"/>
      <c r="E18" s="178"/>
      <c r="F18" s="178"/>
      <c r="G18" s="178"/>
      <c r="H18" s="178"/>
      <c r="I18" s="178"/>
      <c r="J18" s="178"/>
      <c r="K18" s="178"/>
      <c r="L18" s="178"/>
      <c r="M18" s="178"/>
      <c r="N18" s="179"/>
    </row>
    <row r="19" spans="1:14" x14ac:dyDescent="0.45">
      <c r="A19" s="182"/>
      <c r="B19" s="178"/>
      <c r="C19" s="178"/>
      <c r="D19" s="178"/>
      <c r="E19" s="178"/>
      <c r="F19" s="178"/>
      <c r="G19" s="178"/>
      <c r="H19" s="178"/>
      <c r="I19" s="178"/>
      <c r="J19" s="178"/>
      <c r="K19" s="178"/>
      <c r="L19" s="178"/>
      <c r="M19" s="178"/>
      <c r="N19" s="179"/>
    </row>
    <row r="20" spans="1:14" x14ac:dyDescent="0.45">
      <c r="A20" s="178"/>
      <c r="B20" s="179"/>
      <c r="C20" s="179"/>
      <c r="D20" s="179"/>
      <c r="E20" s="179"/>
      <c r="F20" s="179"/>
      <c r="G20" s="179"/>
      <c r="H20" s="179"/>
      <c r="I20" s="179"/>
      <c r="J20" s="179"/>
      <c r="K20" s="179"/>
      <c r="L20" s="179"/>
      <c r="M20" s="179"/>
      <c r="N20" s="181"/>
    </row>
    <row r="21" spans="1:14" x14ac:dyDescent="0.45">
      <c r="A21" s="182"/>
      <c r="B21" s="178"/>
      <c r="C21" s="178"/>
      <c r="D21" s="178"/>
      <c r="E21" s="178"/>
      <c r="F21" s="178"/>
      <c r="G21" s="178"/>
      <c r="H21" s="178"/>
      <c r="I21" s="178"/>
      <c r="J21" s="178"/>
      <c r="K21" s="178"/>
      <c r="L21" s="178"/>
      <c r="M21" s="178"/>
      <c r="N21" s="179"/>
    </row>
    <row r="22" spans="1:14" x14ac:dyDescent="0.45">
      <c r="A22" s="182"/>
      <c r="B22" s="178"/>
      <c r="C22" s="178"/>
      <c r="D22" s="178"/>
      <c r="E22" s="178"/>
      <c r="F22" s="178"/>
      <c r="G22" s="178"/>
      <c r="H22" s="178"/>
      <c r="I22" s="178"/>
      <c r="J22" s="178"/>
      <c r="K22" s="178"/>
      <c r="L22" s="178"/>
      <c r="M22" s="178"/>
      <c r="N22" s="179"/>
    </row>
    <row r="23" spans="1:14" x14ac:dyDescent="0.45">
      <c r="A23" s="178"/>
      <c r="B23" s="179"/>
      <c r="C23" s="179"/>
      <c r="D23" s="179"/>
      <c r="E23" s="179"/>
      <c r="F23" s="179"/>
      <c r="G23" s="179"/>
      <c r="H23" s="179"/>
      <c r="I23" s="179"/>
      <c r="J23" s="179"/>
      <c r="K23" s="179"/>
      <c r="L23" s="179"/>
      <c r="M23" s="179"/>
      <c r="N23" s="181"/>
    </row>
    <row r="24" spans="1:14" x14ac:dyDescent="0.45">
      <c r="A24" s="182"/>
      <c r="B24" s="178"/>
      <c r="C24" s="178"/>
      <c r="D24" s="178"/>
      <c r="E24" s="178"/>
      <c r="F24" s="178"/>
      <c r="G24" s="178"/>
      <c r="H24" s="178"/>
      <c r="I24" s="178"/>
      <c r="J24" s="178"/>
      <c r="K24" s="178"/>
      <c r="L24" s="178"/>
      <c r="M24" s="178"/>
      <c r="N24" s="179"/>
    </row>
    <row r="25" spans="1:14" x14ac:dyDescent="0.45">
      <c r="A25" s="182"/>
      <c r="B25" s="178"/>
      <c r="C25" s="178"/>
      <c r="D25" s="178"/>
      <c r="E25" s="178"/>
      <c r="F25" s="178"/>
      <c r="G25" s="178"/>
      <c r="H25" s="178"/>
      <c r="I25" s="178"/>
      <c r="J25" s="178"/>
      <c r="K25" s="178"/>
      <c r="L25" s="178"/>
      <c r="M25" s="178"/>
      <c r="N25" s="179"/>
    </row>
    <row r="26" spans="1:14" x14ac:dyDescent="0.45">
      <c r="A26" s="178"/>
      <c r="B26" s="179"/>
      <c r="C26" s="179"/>
      <c r="D26" s="179"/>
      <c r="E26" s="179"/>
      <c r="F26" s="179"/>
      <c r="G26" s="179"/>
      <c r="H26" s="179"/>
      <c r="I26" s="179"/>
      <c r="J26" s="179"/>
      <c r="K26" s="179"/>
      <c r="L26" s="179"/>
      <c r="M26" s="179"/>
      <c r="N26" s="181"/>
    </row>
    <row r="27" spans="1:14" x14ac:dyDescent="0.45">
      <c r="A27" s="182"/>
      <c r="B27" s="178"/>
      <c r="C27" s="178"/>
      <c r="D27" s="178"/>
      <c r="E27" s="178"/>
      <c r="F27" s="178"/>
      <c r="G27" s="178"/>
      <c r="H27" s="178"/>
      <c r="I27" s="178"/>
      <c r="J27" s="178"/>
      <c r="K27" s="178"/>
      <c r="L27" s="178"/>
      <c r="M27" s="178"/>
      <c r="N27" s="179"/>
    </row>
    <row r="28" spans="1:14" x14ac:dyDescent="0.45">
      <c r="A28" s="182"/>
      <c r="B28" s="178"/>
      <c r="C28" s="181"/>
      <c r="D28" s="181"/>
      <c r="E28" s="181"/>
      <c r="F28" s="180"/>
      <c r="G28" s="180"/>
      <c r="H28" s="180"/>
      <c r="I28" s="181"/>
      <c r="J28" s="183"/>
      <c r="K28" s="181"/>
      <c r="L28" s="181"/>
      <c r="M28" s="181"/>
      <c r="N28" s="179"/>
    </row>
    <row r="29" spans="1:14" x14ac:dyDescent="0.45">
      <c r="A29" s="178"/>
      <c r="B29" s="179"/>
      <c r="C29" s="178"/>
      <c r="D29" s="178"/>
      <c r="E29" s="178"/>
      <c r="F29" s="178"/>
      <c r="G29" s="178"/>
      <c r="H29" s="178"/>
      <c r="I29" s="178"/>
      <c r="J29" s="178"/>
      <c r="K29" s="178"/>
      <c r="L29" s="178"/>
      <c r="M29" s="178"/>
      <c r="N29" s="181"/>
    </row>
    <row r="30" spans="1:14" x14ac:dyDescent="0.45">
      <c r="A30" s="182"/>
      <c r="B30" s="178"/>
      <c r="C30" s="178"/>
      <c r="D30" s="178"/>
      <c r="E30" s="178"/>
      <c r="F30" s="178"/>
      <c r="G30" s="178"/>
      <c r="H30" s="178"/>
      <c r="I30" s="178"/>
      <c r="J30" s="178"/>
      <c r="K30" s="178"/>
      <c r="L30" s="178"/>
      <c r="M30" s="178"/>
      <c r="N30" s="179"/>
    </row>
    <row r="31" spans="1:14" x14ac:dyDescent="0.45">
      <c r="A31" s="182"/>
      <c r="B31" s="178"/>
      <c r="C31" s="179"/>
      <c r="D31" s="179"/>
      <c r="E31" s="179"/>
      <c r="F31" s="179"/>
      <c r="G31" s="179"/>
      <c r="H31" s="179"/>
      <c r="I31" s="179"/>
      <c r="J31" s="179"/>
      <c r="K31" s="179"/>
      <c r="L31" s="179"/>
      <c r="M31" s="179"/>
      <c r="N31" s="179"/>
    </row>
    <row r="32" spans="1:14" x14ac:dyDescent="0.45">
      <c r="A32" s="178"/>
      <c r="B32" s="179"/>
      <c r="C32" s="178"/>
      <c r="D32" s="178"/>
      <c r="E32" s="178"/>
      <c r="F32" s="178"/>
      <c r="G32" s="178"/>
      <c r="H32" s="178"/>
      <c r="I32" s="178"/>
      <c r="J32" s="178"/>
      <c r="K32" s="178"/>
      <c r="L32" s="178"/>
      <c r="M32" s="178"/>
      <c r="N32" s="181"/>
    </row>
    <row r="33" spans="1:14" x14ac:dyDescent="0.45">
      <c r="A33" s="182"/>
      <c r="B33" s="178"/>
      <c r="C33" s="178"/>
      <c r="D33" s="178"/>
      <c r="E33" s="178"/>
      <c r="F33" s="178"/>
      <c r="G33" s="178"/>
      <c r="H33" s="178"/>
      <c r="I33" s="178"/>
      <c r="J33" s="178"/>
      <c r="K33" s="178"/>
      <c r="L33" s="178"/>
      <c r="M33" s="178"/>
      <c r="N33" s="179"/>
    </row>
    <row r="34" spans="1:14" x14ac:dyDescent="0.45">
      <c r="A34" s="182"/>
      <c r="B34" s="178"/>
      <c r="C34" s="178"/>
      <c r="D34" s="178"/>
      <c r="E34" s="178"/>
      <c r="F34" s="178"/>
      <c r="G34" s="178"/>
      <c r="H34" s="178"/>
      <c r="I34" s="178"/>
      <c r="J34" s="178"/>
      <c r="K34" s="178"/>
      <c r="L34" s="178"/>
      <c r="M34" s="178"/>
      <c r="N34" s="179"/>
    </row>
    <row r="35" spans="1:14" x14ac:dyDescent="0.45">
      <c r="A35" s="178"/>
      <c r="B35" s="179"/>
      <c r="C35" s="179"/>
      <c r="D35" s="179"/>
      <c r="E35" s="179"/>
      <c r="F35" s="179"/>
      <c r="G35" s="179"/>
      <c r="H35" s="179"/>
      <c r="I35" s="179"/>
      <c r="J35" s="179"/>
      <c r="K35" s="179"/>
      <c r="L35" s="179"/>
      <c r="M35" s="179"/>
      <c r="N35" s="181"/>
    </row>
    <row r="36" spans="1:14" x14ac:dyDescent="0.45">
      <c r="A36" s="182"/>
      <c r="B36" s="178"/>
      <c r="C36" s="178"/>
      <c r="D36" s="178"/>
      <c r="E36" s="178"/>
      <c r="F36" s="178"/>
      <c r="G36" s="178"/>
      <c r="H36" s="178"/>
      <c r="I36" s="178"/>
      <c r="J36" s="178"/>
      <c r="K36" s="178"/>
      <c r="L36" s="178"/>
      <c r="M36" s="178"/>
      <c r="N36" s="179"/>
    </row>
    <row r="37" spans="1:14" x14ac:dyDescent="0.45">
      <c r="A37" s="182"/>
      <c r="B37" s="178"/>
      <c r="C37" s="178"/>
      <c r="D37" s="178"/>
      <c r="E37" s="178"/>
      <c r="F37" s="178"/>
      <c r="G37" s="178"/>
      <c r="H37" s="178"/>
      <c r="I37" s="178"/>
      <c r="J37" s="178"/>
      <c r="K37" s="178"/>
      <c r="L37" s="178"/>
      <c r="M37" s="178"/>
      <c r="N37" s="179"/>
    </row>
    <row r="38" spans="1:14" x14ac:dyDescent="0.45">
      <c r="A38" s="178"/>
      <c r="B38" s="179"/>
      <c r="C38" s="178"/>
      <c r="D38" s="178"/>
      <c r="E38" s="178"/>
      <c r="F38" s="178"/>
      <c r="G38" s="178"/>
      <c r="H38" s="178"/>
      <c r="I38" s="178"/>
      <c r="J38" s="178"/>
      <c r="K38" s="178"/>
      <c r="L38" s="178"/>
      <c r="M38" s="178"/>
      <c r="N38" s="181"/>
    </row>
    <row r="39" spans="1:14" x14ac:dyDescent="0.45">
      <c r="A39" s="182"/>
      <c r="B39" s="178"/>
      <c r="C39" s="179"/>
      <c r="D39" s="179"/>
      <c r="E39" s="179"/>
      <c r="F39" s="179"/>
      <c r="G39" s="179"/>
      <c r="H39" s="179"/>
      <c r="I39" s="179"/>
      <c r="J39" s="179"/>
      <c r="K39" s="179"/>
      <c r="L39" s="179"/>
      <c r="M39" s="179"/>
      <c r="N39" s="179"/>
    </row>
    <row r="40" spans="1:14" x14ac:dyDescent="0.45">
      <c r="A40" s="182"/>
      <c r="B40" s="178"/>
      <c r="C40" s="178"/>
      <c r="D40" s="178"/>
      <c r="E40" s="178"/>
      <c r="F40" s="178"/>
      <c r="G40" s="178"/>
      <c r="H40" s="178"/>
      <c r="I40" s="178"/>
      <c r="J40" s="178"/>
      <c r="K40" s="178"/>
      <c r="L40" s="178"/>
      <c r="M40" s="178"/>
      <c r="N40" s="179"/>
    </row>
    <row r="41" spans="1:14" x14ac:dyDescent="0.45">
      <c r="A41" s="178"/>
      <c r="B41" s="179"/>
      <c r="C41" s="178"/>
      <c r="D41" s="178"/>
      <c r="E41" s="178"/>
      <c r="F41" s="178"/>
      <c r="G41" s="178"/>
      <c r="H41" s="178"/>
      <c r="I41" s="178"/>
      <c r="J41" s="178"/>
      <c r="K41" s="178"/>
      <c r="L41" s="178"/>
      <c r="M41" s="178"/>
      <c r="N41" s="181"/>
    </row>
    <row r="42" spans="1:14" x14ac:dyDescent="0.45">
      <c r="A42" s="182"/>
      <c r="B42" s="178"/>
      <c r="C42" s="178"/>
      <c r="D42" s="178"/>
      <c r="E42" s="178"/>
      <c r="F42" s="178"/>
      <c r="G42" s="178"/>
      <c r="H42" s="178"/>
      <c r="I42" s="178"/>
      <c r="J42" s="178"/>
      <c r="K42" s="178"/>
      <c r="L42" s="178"/>
      <c r="M42" s="178"/>
      <c r="N42" s="179"/>
    </row>
    <row r="43" spans="1:14" x14ac:dyDescent="0.45">
      <c r="A43" s="182"/>
      <c r="B43" s="178"/>
      <c r="C43" s="179"/>
      <c r="D43" s="179"/>
      <c r="E43" s="179"/>
      <c r="F43" s="179"/>
      <c r="G43" s="179"/>
      <c r="H43" s="179"/>
      <c r="I43" s="179"/>
      <c r="J43" s="179"/>
      <c r="K43" s="179"/>
      <c r="L43" s="179"/>
      <c r="M43" s="179"/>
      <c r="N43" s="179"/>
    </row>
    <row r="44" spans="1:14" x14ac:dyDescent="0.45">
      <c r="A44" s="178"/>
      <c r="B44" s="179"/>
      <c r="C44" s="178"/>
      <c r="D44" s="178"/>
      <c r="E44" s="178"/>
      <c r="F44" s="178"/>
      <c r="G44" s="178"/>
      <c r="H44" s="178"/>
      <c r="I44" s="178"/>
      <c r="J44" s="178"/>
      <c r="K44" s="178"/>
      <c r="L44" s="178"/>
      <c r="M44" s="178"/>
      <c r="N44" s="181"/>
    </row>
    <row r="45" spans="1:14" x14ac:dyDescent="0.45">
      <c r="A45" s="182"/>
      <c r="B45" s="178"/>
      <c r="C45" s="178"/>
      <c r="D45" s="178"/>
      <c r="E45" s="178"/>
      <c r="F45" s="178"/>
      <c r="G45" s="178"/>
      <c r="H45" s="178"/>
      <c r="I45" s="178"/>
      <c r="J45" s="178"/>
      <c r="K45" s="178"/>
      <c r="L45" s="178"/>
      <c r="M45" s="178"/>
      <c r="N45" s="179"/>
    </row>
    <row r="46" spans="1:14" x14ac:dyDescent="0.45">
      <c r="A46" s="182"/>
      <c r="B46" s="178"/>
      <c r="C46" s="178"/>
      <c r="D46" s="178"/>
      <c r="E46" s="178"/>
      <c r="F46" s="178"/>
      <c r="G46" s="178"/>
      <c r="H46" s="178"/>
      <c r="I46" s="178"/>
      <c r="J46" s="178"/>
      <c r="K46" s="178"/>
      <c r="L46" s="178"/>
      <c r="M46" s="178"/>
      <c r="N46" s="179"/>
    </row>
    <row r="50" spans="1:37" ht="20.65" x14ac:dyDescent="0.45">
      <c r="A50" s="493" t="s">
        <v>45</v>
      </c>
      <c r="B50" s="494"/>
      <c r="C50" s="110"/>
      <c r="D50" s="110"/>
      <c r="E50" s="110"/>
      <c r="F50" s="111"/>
      <c r="G50" s="111"/>
      <c r="H50" s="111"/>
      <c r="I50" s="111"/>
      <c r="J50" s="111"/>
      <c r="K50" s="111"/>
      <c r="L50" s="111"/>
      <c r="M50" s="111"/>
      <c r="N50" s="111"/>
      <c r="O50" s="111"/>
      <c r="P50" s="112"/>
      <c r="Q50" s="112"/>
      <c r="R50" s="113"/>
      <c r="S50" s="113"/>
      <c r="T50" s="114"/>
      <c r="U50" s="114"/>
      <c r="V50" s="114"/>
      <c r="W50" s="114"/>
      <c r="X50" s="114"/>
      <c r="Y50" s="114"/>
      <c r="Z50" s="114"/>
      <c r="AA50" s="114"/>
      <c r="AB50" s="114"/>
      <c r="AC50" s="114"/>
      <c r="AD50" s="114"/>
      <c r="AE50" s="114"/>
      <c r="AF50" s="114"/>
      <c r="AG50" s="114"/>
      <c r="AH50" s="112"/>
      <c r="AI50" s="112"/>
      <c r="AJ50" s="112"/>
      <c r="AK50" s="112"/>
    </row>
    <row r="51" spans="1:37" ht="20.65" x14ac:dyDescent="0.45">
      <c r="A51" s="495" t="s">
        <v>46</v>
      </c>
      <c r="B51" s="495"/>
      <c r="C51" s="115"/>
      <c r="D51" s="115"/>
      <c r="E51" s="115"/>
      <c r="F51" s="111"/>
      <c r="G51" s="111"/>
      <c r="H51" s="111"/>
      <c r="I51" s="111"/>
      <c r="J51" s="111"/>
      <c r="K51" s="111"/>
      <c r="L51" s="111"/>
      <c r="M51" s="111"/>
      <c r="N51" s="111"/>
      <c r="O51" s="111"/>
      <c r="P51" s="112"/>
      <c r="Q51" s="112"/>
      <c r="R51" s="113"/>
      <c r="S51" s="113"/>
      <c r="T51" s="114"/>
      <c r="U51" s="114"/>
      <c r="V51" s="114"/>
      <c r="W51" s="114"/>
      <c r="X51" s="114"/>
      <c r="Y51" s="114"/>
      <c r="Z51" s="114"/>
      <c r="AA51" s="114"/>
      <c r="AB51" s="114"/>
      <c r="AC51" s="114"/>
      <c r="AD51" s="114"/>
      <c r="AE51" s="114"/>
      <c r="AF51" s="114"/>
      <c r="AG51" s="114"/>
      <c r="AH51" s="112"/>
      <c r="AI51" s="112"/>
      <c r="AJ51" s="112"/>
      <c r="AK51" s="112"/>
    </row>
    <row r="52" spans="1:37" ht="20.65" x14ac:dyDescent="0.45">
      <c r="A52" s="496" t="s">
        <v>47</v>
      </c>
      <c r="B52" s="496"/>
      <c r="C52" s="116"/>
      <c r="D52" s="116"/>
      <c r="E52" s="116"/>
      <c r="F52" s="111"/>
      <c r="G52" s="111"/>
      <c r="H52" s="111"/>
      <c r="I52" s="111"/>
      <c r="J52" s="111"/>
      <c r="K52" s="111"/>
      <c r="L52" s="111"/>
      <c r="M52" s="111"/>
      <c r="N52" s="111"/>
      <c r="O52" s="111"/>
      <c r="P52" s="112"/>
      <c r="Q52" s="112"/>
      <c r="R52" s="113"/>
      <c r="S52" s="113"/>
      <c r="T52" s="114"/>
      <c r="U52" s="114"/>
      <c r="V52" s="114"/>
      <c r="W52" s="114"/>
      <c r="X52" s="114"/>
      <c r="Y52" s="114"/>
      <c r="Z52" s="114"/>
      <c r="AA52" s="114"/>
      <c r="AB52" s="114"/>
      <c r="AC52" s="114"/>
      <c r="AD52" s="114"/>
      <c r="AE52" s="114"/>
      <c r="AF52" s="114"/>
      <c r="AG52" s="114"/>
      <c r="AH52" s="112"/>
      <c r="AI52" s="112"/>
      <c r="AJ52" s="112"/>
      <c r="AK52" s="112"/>
    </row>
    <row r="53" spans="1:37" ht="20.65" x14ac:dyDescent="0.45">
      <c r="A53" s="497" t="s">
        <v>48</v>
      </c>
      <c r="B53" s="497"/>
      <c r="C53" s="117"/>
      <c r="D53" s="117"/>
      <c r="E53" s="117"/>
      <c r="F53" s="111"/>
      <c r="G53" s="111"/>
      <c r="H53" s="111"/>
      <c r="I53" s="111"/>
      <c r="J53" s="111"/>
      <c r="K53" s="111"/>
      <c r="L53" s="111"/>
      <c r="M53" s="111"/>
      <c r="N53" s="111"/>
      <c r="O53" s="111"/>
      <c r="P53" s="112"/>
      <c r="Q53" s="112"/>
      <c r="R53" s="113"/>
      <c r="S53" s="113"/>
      <c r="T53" s="114"/>
      <c r="U53" s="114"/>
      <c r="V53" s="114"/>
      <c r="W53" s="114"/>
      <c r="X53" s="114"/>
      <c r="Y53" s="114"/>
      <c r="Z53" s="114"/>
      <c r="AA53" s="114"/>
      <c r="AB53" s="114"/>
      <c r="AC53" s="114"/>
      <c r="AD53" s="114"/>
      <c r="AE53" s="114"/>
      <c r="AF53" s="114"/>
      <c r="AG53" s="114"/>
      <c r="AH53" s="112"/>
      <c r="AI53" s="112"/>
      <c r="AJ53" s="112"/>
      <c r="AK53" s="112"/>
    </row>
    <row r="54" spans="1:37" x14ac:dyDescent="0.45">
      <c r="A54" s="498" t="s">
        <v>49</v>
      </c>
      <c r="B54" s="498"/>
      <c r="C54" s="118"/>
      <c r="D54" s="118"/>
      <c r="E54" s="118"/>
      <c r="F54" s="119"/>
      <c r="G54" s="119"/>
      <c r="H54" s="119"/>
      <c r="I54" s="120"/>
      <c r="J54" s="119"/>
      <c r="K54" s="119"/>
      <c r="L54" s="119"/>
      <c r="M54" s="119"/>
      <c r="N54" s="119"/>
      <c r="O54" s="119"/>
      <c r="P54" s="120"/>
      <c r="Q54" s="120"/>
      <c r="R54" s="120"/>
      <c r="S54" s="119"/>
      <c r="T54" s="120"/>
      <c r="U54" s="119"/>
      <c r="V54" s="119"/>
      <c r="W54" s="119"/>
      <c r="X54" s="120"/>
      <c r="Y54" s="119"/>
      <c r="Z54" s="121"/>
      <c r="AA54" s="121"/>
      <c r="AB54" s="121"/>
      <c r="AC54" s="121"/>
      <c r="AD54" s="121"/>
      <c r="AE54" s="119"/>
      <c r="AF54" s="119"/>
      <c r="AG54" s="119"/>
      <c r="AH54" s="119"/>
      <c r="AI54" s="119"/>
      <c r="AJ54" s="119"/>
      <c r="AK54" s="119"/>
    </row>
    <row r="55" spans="1:37" x14ac:dyDescent="0.45">
      <c r="A55" s="122"/>
      <c r="B55" s="122"/>
      <c r="C55" s="122"/>
      <c r="D55" s="122"/>
      <c r="E55" s="122"/>
      <c r="F55" s="123"/>
      <c r="G55" s="123"/>
      <c r="H55" s="123"/>
      <c r="I55" s="123"/>
      <c r="J55" s="123"/>
      <c r="K55" s="123"/>
      <c r="L55" s="123"/>
      <c r="M55" s="123"/>
      <c r="N55" s="123"/>
      <c r="O55" s="123"/>
      <c r="P55" s="123"/>
      <c r="Q55" s="123"/>
      <c r="R55" s="123"/>
      <c r="S55" s="123"/>
      <c r="T55" s="123"/>
      <c r="U55" s="123"/>
      <c r="V55" s="123"/>
      <c r="W55" s="123"/>
      <c r="X55" s="123"/>
      <c r="Y55" s="123"/>
      <c r="Z55" s="123"/>
      <c r="AA55" s="124"/>
      <c r="AB55" s="123"/>
      <c r="AC55" s="123"/>
      <c r="AD55" s="123"/>
      <c r="AE55" s="123"/>
      <c r="AF55" s="123"/>
      <c r="AG55" s="123"/>
      <c r="AH55" s="123"/>
      <c r="AI55" s="123"/>
      <c r="AJ55" s="123"/>
      <c r="AK55" s="123"/>
    </row>
    <row r="56" spans="1:37" x14ac:dyDescent="0.45">
      <c r="A56" s="103" t="s">
        <v>141</v>
      </c>
      <c r="B56" s="122"/>
      <c r="C56" s="122"/>
      <c r="D56" s="122"/>
      <c r="E56" s="122"/>
      <c r="F56" s="123"/>
      <c r="G56" s="123"/>
      <c r="H56" s="123"/>
      <c r="I56" s="123"/>
      <c r="J56" s="123"/>
      <c r="K56" s="123"/>
      <c r="L56" s="123"/>
      <c r="M56" s="123"/>
      <c r="N56" s="123"/>
      <c r="O56" s="123"/>
      <c r="P56" s="123"/>
      <c r="Q56" s="123"/>
      <c r="R56" s="123"/>
      <c r="S56" s="123"/>
      <c r="T56" s="123"/>
      <c r="U56" s="123"/>
      <c r="V56" s="123"/>
      <c r="W56" s="123"/>
      <c r="X56" s="123"/>
      <c r="Y56" s="123"/>
      <c r="Z56" s="123"/>
      <c r="AA56" s="124"/>
      <c r="AB56" s="123"/>
      <c r="AC56" s="123"/>
      <c r="AD56" s="123"/>
      <c r="AE56" s="123"/>
      <c r="AF56" s="123"/>
      <c r="AG56" s="123"/>
      <c r="AH56" s="123"/>
      <c r="AI56" s="123"/>
      <c r="AJ56" s="123"/>
      <c r="AK56" s="123"/>
    </row>
    <row r="57" spans="1:37" x14ac:dyDescent="0.45">
      <c r="A57" s="122"/>
      <c r="B57" s="122"/>
      <c r="C57" s="122"/>
      <c r="D57" s="122"/>
      <c r="E57" s="122"/>
      <c r="F57" s="122"/>
      <c r="G57" s="122"/>
      <c r="H57" s="122"/>
      <c r="I57" s="123"/>
      <c r="J57" s="123"/>
      <c r="K57" s="123"/>
      <c r="L57" s="123"/>
      <c r="M57" s="123"/>
      <c r="N57" s="123"/>
      <c r="O57" s="123"/>
      <c r="P57" s="123"/>
      <c r="Q57" s="123"/>
      <c r="R57" s="123"/>
      <c r="S57" s="123"/>
      <c r="T57" s="123"/>
      <c r="U57" s="123"/>
      <c r="V57" s="123"/>
      <c r="W57" s="123"/>
      <c r="X57" s="123"/>
      <c r="Y57" s="123"/>
      <c r="Z57" s="123"/>
      <c r="AA57" s="124"/>
      <c r="AB57" s="123"/>
      <c r="AC57" s="123"/>
      <c r="AD57" s="123"/>
      <c r="AE57" s="123"/>
      <c r="AF57" s="123"/>
      <c r="AG57" s="123"/>
      <c r="AH57" s="123"/>
      <c r="AI57" s="123"/>
      <c r="AJ57" s="123"/>
      <c r="AK57" s="123"/>
    </row>
    <row r="58" spans="1:37" ht="17.649999999999999" x14ac:dyDescent="0.5">
      <c r="A58" s="125" t="s">
        <v>71</v>
      </c>
      <c r="B58" s="126"/>
      <c r="C58" s="126" t="s">
        <v>72</v>
      </c>
      <c r="D58" s="126"/>
      <c r="E58" s="126"/>
      <c r="F58" s="127"/>
      <c r="G58" s="142"/>
      <c r="H58" s="142"/>
      <c r="I58" s="123"/>
      <c r="J58" s="128" t="s">
        <v>73</v>
      </c>
      <c r="K58" s="129"/>
      <c r="L58" s="129"/>
      <c r="M58" s="129"/>
      <c r="N58" s="130" t="s">
        <v>72</v>
      </c>
      <c r="O58" s="131"/>
      <c r="P58" s="131"/>
      <c r="Q58" s="132"/>
      <c r="AA58" s="132"/>
      <c r="AB58" s="124"/>
      <c r="AC58" s="124"/>
      <c r="AD58" s="122"/>
      <c r="AE58" s="122"/>
      <c r="AF58" s="122"/>
      <c r="AG58" s="122"/>
      <c r="AH58" s="122"/>
      <c r="AI58" s="122"/>
      <c r="AJ58" s="122"/>
      <c r="AK58" s="122"/>
    </row>
    <row r="59" spans="1:37" ht="17.649999999999999" x14ac:dyDescent="0.5">
      <c r="A59" s="133" t="s">
        <v>74</v>
      </c>
      <c r="B59" s="134"/>
      <c r="C59" s="134" t="s">
        <v>72</v>
      </c>
      <c r="D59" s="134"/>
      <c r="E59" s="134"/>
      <c r="F59" s="135"/>
      <c r="G59" s="142"/>
      <c r="H59" s="142"/>
      <c r="I59" s="123"/>
      <c r="J59" s="136" t="s">
        <v>75</v>
      </c>
      <c r="K59" s="137"/>
      <c r="L59" s="137"/>
      <c r="M59" s="137"/>
      <c r="N59" s="138" t="s">
        <v>72</v>
      </c>
      <c r="O59" s="139"/>
      <c r="P59" s="139"/>
      <c r="Q59" s="132"/>
      <c r="AA59" s="132"/>
      <c r="AB59" s="124"/>
      <c r="AC59" s="124"/>
      <c r="AD59" s="122"/>
      <c r="AE59" s="122"/>
      <c r="AF59" s="122"/>
      <c r="AG59" s="122"/>
      <c r="AH59" s="122"/>
      <c r="AI59" s="122"/>
      <c r="AJ59" s="122"/>
      <c r="AK59" s="122"/>
    </row>
    <row r="60" spans="1:37" x14ac:dyDescent="0.45">
      <c r="A60" s="122"/>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40"/>
      <c r="AB60" s="122"/>
      <c r="AC60" s="122"/>
      <c r="AD60" s="122"/>
      <c r="AE60" s="122"/>
      <c r="AF60" s="122"/>
      <c r="AG60" s="122"/>
      <c r="AH60" s="122"/>
      <c r="AI60" s="122"/>
      <c r="AJ60" s="122"/>
      <c r="AK60" s="122"/>
    </row>
    <row r="61" spans="1:37" x14ac:dyDescent="0.45">
      <c r="A61" s="499" t="s">
        <v>76</v>
      </c>
      <c r="B61" s="500"/>
      <c r="C61" s="500"/>
      <c r="D61" s="500"/>
      <c r="E61" s="500"/>
      <c r="F61" s="500"/>
      <c r="G61" s="500"/>
      <c r="H61" s="500"/>
      <c r="I61" s="500"/>
      <c r="J61" s="500"/>
      <c r="K61" s="500"/>
      <c r="L61" s="500"/>
      <c r="M61" s="500"/>
      <c r="N61" s="501"/>
      <c r="O61" s="132"/>
      <c r="P61" s="132"/>
      <c r="Q61" s="132"/>
      <c r="R61" s="124"/>
      <c r="S61" s="122"/>
      <c r="T61" s="122"/>
      <c r="U61" s="122"/>
      <c r="V61" s="122"/>
      <c r="W61" s="122"/>
      <c r="X61" s="122"/>
      <c r="Y61" s="122"/>
      <c r="Z61" s="122"/>
      <c r="AA61" s="122"/>
      <c r="AB61" s="122"/>
      <c r="AC61" s="122"/>
      <c r="AD61" s="122"/>
      <c r="AE61" s="122"/>
      <c r="AF61" s="122"/>
      <c r="AG61" s="122"/>
      <c r="AH61" s="122"/>
      <c r="AI61" s="122"/>
      <c r="AJ61" s="122"/>
      <c r="AK61" s="122"/>
    </row>
    <row r="62" spans="1:37" x14ac:dyDescent="0.45">
      <c r="A62" s="141"/>
      <c r="B62" s="142"/>
      <c r="C62" s="142"/>
      <c r="D62" s="142"/>
      <c r="E62" s="142"/>
      <c r="F62" s="142"/>
      <c r="G62" s="142"/>
      <c r="H62" s="142"/>
      <c r="I62" s="142"/>
      <c r="J62" s="142"/>
      <c r="K62" s="142"/>
      <c r="L62" s="142"/>
      <c r="M62" s="142"/>
      <c r="N62" s="143"/>
      <c r="O62" s="142"/>
      <c r="P62" s="142"/>
      <c r="Q62" s="142"/>
      <c r="R62" s="142"/>
      <c r="S62" s="122"/>
    </row>
    <row r="63" spans="1:37" x14ac:dyDescent="0.45">
      <c r="A63" s="490" t="s">
        <v>77</v>
      </c>
      <c r="B63" s="491"/>
      <c r="C63" s="491"/>
      <c r="D63" s="491"/>
      <c r="E63" s="491"/>
      <c r="F63" s="491"/>
      <c r="G63" s="491"/>
      <c r="H63" s="491"/>
      <c r="I63" s="491"/>
      <c r="J63" s="491"/>
      <c r="K63" s="491"/>
      <c r="L63" s="491"/>
      <c r="M63" s="491"/>
      <c r="N63" s="492"/>
      <c r="O63" s="144"/>
      <c r="P63" s="144"/>
      <c r="Q63" s="144"/>
      <c r="R63" s="145"/>
      <c r="S63" s="122"/>
      <c r="T63" s="122"/>
      <c r="U63" s="122"/>
      <c r="V63" s="122"/>
      <c r="W63" s="122"/>
      <c r="X63" s="122"/>
      <c r="Y63" s="122"/>
      <c r="Z63" s="122"/>
      <c r="AA63" s="122"/>
      <c r="AB63" s="122"/>
      <c r="AC63" s="122"/>
      <c r="AD63" s="122"/>
      <c r="AE63" s="122"/>
      <c r="AF63" s="122"/>
      <c r="AG63" s="122"/>
      <c r="AH63" s="122"/>
      <c r="AI63" s="122"/>
      <c r="AJ63" s="122"/>
      <c r="AK63" s="122"/>
    </row>
    <row r="64" spans="1:37" x14ac:dyDescent="0.45">
      <c r="A64" s="146"/>
      <c r="B64" s="147"/>
      <c r="C64" s="147"/>
      <c r="D64" s="147"/>
      <c r="E64" s="147"/>
      <c r="F64" s="147"/>
      <c r="G64" s="147"/>
      <c r="H64" s="147"/>
      <c r="I64" s="147"/>
      <c r="J64" s="147"/>
      <c r="K64" s="147"/>
      <c r="L64" s="147"/>
      <c r="M64" s="147"/>
      <c r="N64" s="135"/>
      <c r="O64" s="142"/>
      <c r="P64" s="142"/>
      <c r="Q64" s="142"/>
      <c r="R64" s="142"/>
      <c r="S64" s="122"/>
      <c r="T64" s="122"/>
      <c r="U64" s="122"/>
      <c r="V64" s="122"/>
      <c r="W64" s="122"/>
      <c r="X64" s="122"/>
      <c r="Y64" s="122"/>
      <c r="Z64" s="122"/>
      <c r="AA64" s="122"/>
      <c r="AB64" s="122"/>
      <c r="AC64" s="122"/>
      <c r="AD64" s="122"/>
      <c r="AE64" s="122"/>
      <c r="AF64" s="122"/>
      <c r="AG64" s="122"/>
      <c r="AH64" s="122"/>
      <c r="AI64" s="122"/>
      <c r="AJ64" s="122"/>
      <c r="AK64" s="122"/>
    </row>
  </sheetData>
  <mergeCells count="20">
    <mergeCell ref="B6:B7"/>
    <mergeCell ref="C6:C7"/>
    <mergeCell ref="F6:F7"/>
    <mergeCell ref="G6:G7"/>
    <mergeCell ref="A1:N1"/>
    <mergeCell ref="A2:N2"/>
    <mergeCell ref="A3:N3"/>
    <mergeCell ref="A4:N4"/>
    <mergeCell ref="D6:E6"/>
    <mergeCell ref="L6:M6"/>
    <mergeCell ref="H6:I6"/>
    <mergeCell ref="J6:K6"/>
    <mergeCell ref="A6:A7"/>
    <mergeCell ref="A63:N63"/>
    <mergeCell ref="A50:B50"/>
    <mergeCell ref="A51:B51"/>
    <mergeCell ref="A52:B52"/>
    <mergeCell ref="A53:B53"/>
    <mergeCell ref="A54:B54"/>
    <mergeCell ref="A61:N61"/>
  </mergeCells>
  <pageMargins left="0.23622047244094491" right="0.23622047244094491" top="0.74803149606299213" bottom="0.74803149606299213" header="0.31496062992125984" footer="0.31496062992125984"/>
  <pageSetup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
  <sheetViews>
    <sheetView workbookViewId="0">
      <selection activeCell="B30" sqref="B30"/>
    </sheetView>
  </sheetViews>
  <sheetFormatPr defaultColWidth="10.6640625" defaultRowHeight="12.75" x14ac:dyDescent="0.35"/>
  <cols>
    <col min="1" max="1" width="15.59765625" bestFit="1" customWidth="1"/>
    <col min="2" max="2" width="50.59765625" bestFit="1" customWidth="1"/>
    <col min="3" max="3" width="29.1328125" bestFit="1" customWidth="1"/>
    <col min="4" max="4" width="27" bestFit="1" customWidth="1"/>
    <col min="5" max="5" width="24" bestFit="1" customWidth="1"/>
  </cols>
  <sheetData>
    <row r="1" spans="1:5" ht="13.15" x14ac:dyDescent="0.4">
      <c r="A1" s="48" t="s">
        <v>111</v>
      </c>
      <c r="B1" s="48" t="s">
        <v>112</v>
      </c>
      <c r="C1" s="48" t="s">
        <v>113</v>
      </c>
      <c r="D1" s="48" t="s">
        <v>117</v>
      </c>
      <c r="E1" s="48" t="s">
        <v>84</v>
      </c>
    </row>
    <row r="2" spans="1:5" x14ac:dyDescent="0.35">
      <c r="A2" s="6" t="s">
        <v>114</v>
      </c>
      <c r="B2" s="167" t="s">
        <v>53</v>
      </c>
      <c r="C2" t="s">
        <v>65</v>
      </c>
      <c r="D2" s="6" t="s">
        <v>104</v>
      </c>
      <c r="E2" s="6" t="s">
        <v>118</v>
      </c>
    </row>
    <row r="3" spans="1:5" x14ac:dyDescent="0.35">
      <c r="A3" s="6" t="s">
        <v>115</v>
      </c>
      <c r="B3" s="167" t="s">
        <v>55</v>
      </c>
      <c r="C3" t="s">
        <v>67</v>
      </c>
      <c r="D3" s="6" t="s">
        <v>106</v>
      </c>
      <c r="E3" s="6" t="s">
        <v>119</v>
      </c>
    </row>
    <row r="4" spans="1:5" x14ac:dyDescent="0.35">
      <c r="B4" s="167" t="s">
        <v>59</v>
      </c>
      <c r="C4" t="s">
        <v>69</v>
      </c>
      <c r="D4" s="6" t="s">
        <v>120</v>
      </c>
      <c r="E4" s="6" t="s">
        <v>121</v>
      </c>
    </row>
    <row r="5" spans="1:5" x14ac:dyDescent="0.35">
      <c r="B5" s="167" t="s">
        <v>61</v>
      </c>
      <c r="C5" s="6" t="s">
        <v>116</v>
      </c>
      <c r="D5" s="6" t="s">
        <v>67</v>
      </c>
    </row>
    <row r="6" spans="1:5" x14ac:dyDescent="0.35">
      <c r="B6" s="167" t="s">
        <v>63</v>
      </c>
      <c r="D6" s="6" t="s">
        <v>116</v>
      </c>
    </row>
    <row r="7" spans="1:5" x14ac:dyDescent="0.35">
      <c r="B7" s="167" t="s">
        <v>57</v>
      </c>
    </row>
    <row r="8" spans="1:5" x14ac:dyDescent="0.35">
      <c r="B8" s="167" t="s">
        <v>116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bmittedBy xmlns="d6267e6a-bf3f-4308-983a-8e32ad3cd070">Angelica Calderon</SubmittedBy>
    <OtherTitle xmlns="ee363e03-ffe3-4ea8-891f-7c22e1e48952">Mexico - Social Protection System Project : procurement plan : México - Sistema de Protección Social Proyecto : plan de adquisiciones (Spanish)</OtherTitle>
    <InformationClassification xmlns="d6267e6a-bf3f-4308-983a-8e32ad3cd070">Public</InformationClassification>
    <AccesstoInformationPolicyException xmlns="d6267e6a-bf3f-4308-983a-8e32ad3cd070" xsi:nil="true"/>
    <DateSubmission xmlns="d6267e6a-bf3f-4308-983a-8e32ad3cd070">11/26/2018</DateSubmission>
    <IsIduRevised xmlns="ee363e03-ffe3-4ea8-891f-7c22e1e48952">No</IsIduRevised>
    <ReportNumber xmlns="d6267e6a-bf3f-4308-983a-8e32ad3cd070" xsi:nil="true"/>
    <Comment1 xmlns="d6267e6a-bf3f-4308-983a-8e32ad3cd070" xsi:nil="true"/>
    <IsitpartofaSeries xmlns="d6267e6a-bf3f-4308-983a-8e32ad3cd070" xsi:nil="true"/>
    <Languages xmlns="d6267e6a-bf3f-4308-983a-8e32ad3cd070">Spanish</Languages>
    <Document_x0020_Submission_x0020_Workflow xmlns="ee363e03-ffe3-4ea8-891f-7c22e1e48952">
      <Url xsi:nil="true"/>
      <Description xsi:nil="true"/>
    </Document_x0020_Submission_x0020_Workflow>
    <DocumentName xmlns="ee363e03-ffe3-4ea8-891f-7c22e1e48952">ANEXOBDB.xlsx</DocumentName>
    <PublicClassificationApprover xmlns="ee363e03-ffe3-4ea8-891f-7c22e1e48952">frodriguez@worldbank.org</PublicClassificationApprover>
    <SendMail xmlns="d6267e6a-bf3f-4308-983a-8e32ad3cd070">Acalderon@worldbank.org</SendMail>
    <ProjectIDNumber xmlns="d6267e6a-bf3f-4308-983a-8e32ad3cd070">P147212</ProjectIDNumber>
    <UserSubmittedAbstract xmlns="d6267e6a-bf3f-4308-983a-8e32ad3cd070">Mexico - Social Protection System Project : procurement plan : México - Sistema de Protección Social Proyecto : plan de adquisiciones (Spanish)</UserSubmittedAbstract>
  </documentManagement>
</p:properties>
</file>

<file path=customXml/item3.xml><?xml version="1.0" encoding="utf-8"?>
<ct:contentTypeSchema xmlns:ct="http://schemas.microsoft.com/office/2006/metadata/contentType" xmlns:ma="http://schemas.microsoft.com/office/2006/metadata/properties/metaAttributes" ct:_="" ma:_="" ma:contentTypeName="Document_Submission" ma:contentTypeID="0x0101008431A1D8C2312847944FA20613D3A89100EB38AD71019081469B2AF86C0DFE710D" ma:contentTypeVersion="12" ma:contentTypeDescription="Document Submission Content Type" ma:contentTypeScope="" ma:versionID="f80bfdc489b3b0267876a6f134456c17">
  <xsd:schema xmlns:xsd="http://www.w3.org/2001/XMLSchema" xmlns:xs="http://www.w3.org/2001/XMLSchema" xmlns:p="http://schemas.microsoft.com/office/2006/metadata/properties" xmlns:ns2="d6267e6a-bf3f-4308-983a-8e32ad3cd070" xmlns:ns3="ee363e03-ffe3-4ea8-891f-7c22e1e48952" targetNamespace="http://schemas.microsoft.com/office/2006/metadata/properties" ma:root="true" ma:fieldsID="637a0c95cda78ce70920e6b9e7c25805" ns2:_="" ns3:_="">
    <xsd:import namespace="d6267e6a-bf3f-4308-983a-8e32ad3cd070"/>
    <xsd:import namespace="ee363e03-ffe3-4ea8-891f-7c22e1e48952"/>
    <xsd:element name="properties">
      <xsd:complexType>
        <xsd:sequence>
          <xsd:element name="documentManagement">
            <xsd:complexType>
              <xsd:all>
                <xsd:element ref="ns2:AccesstoInformationPolicyException" minOccurs="0"/>
                <xsd:element ref="ns2:Comment1" minOccurs="0"/>
                <xsd:element ref="ns2:DateSubmission" minOccurs="0"/>
                <xsd:element ref="ns2:InformationClassification" minOccurs="0"/>
                <xsd:element ref="ns2:IsitpartofaSeries" minOccurs="0"/>
                <xsd:element ref="ns2:Languages" minOccurs="0"/>
                <xsd:element ref="ns2:ProjectIDNumber" minOccurs="0"/>
                <xsd:element ref="ns2:ReportNumber" minOccurs="0"/>
                <xsd:element ref="ns2:SendMail" minOccurs="0"/>
                <xsd:element ref="ns2:SubmittedBy" minOccurs="0"/>
                <xsd:element ref="ns2:UserSubmittedAbstract" minOccurs="0"/>
                <xsd:element ref="ns3:Document_x0020_Submission_x0020_Workflow" minOccurs="0"/>
                <xsd:element ref="ns3:DocumentName" minOccurs="0"/>
                <xsd:element ref="ns3:OtherTitle" minOccurs="0"/>
                <xsd:element ref="ns3:IsIduRevised" minOccurs="0"/>
                <xsd:element ref="ns3:PublicClassificationAppro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67e6a-bf3f-4308-983a-8e32ad3cd070" elementFormDefault="qualified">
    <xsd:import namespace="http://schemas.microsoft.com/office/2006/documentManagement/types"/>
    <xsd:import namespace="http://schemas.microsoft.com/office/infopath/2007/PartnerControls"/>
    <xsd:element name="AccesstoInformationPolicyException" ma:index="8" nillable="true" ma:displayName="Access to Information Policy Exception" ma:internalName="AccesstoInformationPolicyException">
      <xsd:simpleType>
        <xsd:restriction base="dms:Text">
          <xsd:maxLength value="255"/>
        </xsd:restriction>
      </xsd:simpleType>
    </xsd:element>
    <xsd:element name="Comment1" ma:index="9" nillable="true" ma:displayName="Comment" ma:internalName="Comment1">
      <xsd:simpleType>
        <xsd:restriction base="dms:Note"/>
      </xsd:simpleType>
    </xsd:element>
    <xsd:element name="DateSubmission" ma:index="10" nillable="true" ma:displayName="Date of Submission" ma:internalName="DateSubmission">
      <xsd:simpleType>
        <xsd:restriction base="dms:Text">
          <xsd:maxLength value="255"/>
        </xsd:restriction>
      </xsd:simpleType>
    </xsd:element>
    <xsd:element name="InformationClassification" ma:index="11" nillable="true" ma:displayName="Information Classification" ma:internalName="InformationClassification">
      <xsd:simpleType>
        <xsd:restriction base="dms:Text">
          <xsd:maxLength value="255"/>
        </xsd:restriction>
      </xsd:simpleType>
    </xsd:element>
    <xsd:element name="IsitpartofaSeries" ma:index="12" nillable="true" ma:displayName="Is it part of a Series?" ma:internalName="IsitpartofaSeries">
      <xsd:simpleType>
        <xsd:restriction base="dms:Text">
          <xsd:maxLength value="255"/>
        </xsd:restriction>
      </xsd:simpleType>
    </xsd:element>
    <xsd:element name="Languages" ma:index="13" nillable="true" ma:displayName="Languages" ma:internalName="Languages">
      <xsd:simpleType>
        <xsd:restriction base="dms:Text">
          <xsd:maxLength value="255"/>
        </xsd:restriction>
      </xsd:simpleType>
    </xsd:element>
    <xsd:element name="ProjectIDNumber" ma:index="14" nillable="true" ma:displayName="Project ID Number" ma:internalName="ProjectIDNumber">
      <xsd:simpleType>
        <xsd:restriction base="dms:Text">
          <xsd:maxLength value="255"/>
        </xsd:restriction>
      </xsd:simpleType>
    </xsd:element>
    <xsd:element name="ReportNumber" ma:index="15" nillable="true" ma:displayName="Report Number" ma:internalName="ReportNumber" ma:readOnly="false">
      <xsd:simpleType>
        <xsd:restriction base="dms:Text">
          <xsd:maxLength value="255"/>
        </xsd:restriction>
      </xsd:simpleType>
    </xsd:element>
    <xsd:element name="SendMail" ma:index="16" nillable="true" ma:displayName="Send Mail" ma:internalName="SendMail" ma:readOnly="false">
      <xsd:simpleType>
        <xsd:restriction base="dms:Text">
          <xsd:maxLength value="255"/>
        </xsd:restriction>
      </xsd:simpleType>
    </xsd:element>
    <xsd:element name="SubmittedBy" ma:index="17" nillable="true" ma:displayName="Submitted By" ma:internalName="SubmittedBy" ma:readOnly="false">
      <xsd:simpleType>
        <xsd:restriction base="dms:Text">
          <xsd:maxLength value="255"/>
        </xsd:restriction>
      </xsd:simpleType>
    </xsd:element>
    <xsd:element name="UserSubmittedAbstract" ma:index="18" nillable="true" ma:displayName="User Submitted Abstract" ma:internalName="UserSubmittedAbstract">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e363e03-ffe3-4ea8-891f-7c22e1e48952" elementFormDefault="qualified">
    <xsd:import namespace="http://schemas.microsoft.com/office/2006/documentManagement/types"/>
    <xsd:import namespace="http://schemas.microsoft.com/office/infopath/2007/PartnerControls"/>
    <xsd:element name="Document_x0020_Submission_x0020_Workflow" ma:index="19" nillable="true" ma:displayName="Document Submission Workflow" ma:internalName="Document_x0020_Submission_x0020_Workflow">
      <xsd:complexType>
        <xsd:complexContent>
          <xsd:extension base="dms:URL">
            <xsd:sequence>
              <xsd:element name="Url" type="dms:ValidUrl" minOccurs="0" nillable="true"/>
              <xsd:element name="Description" type="xsd:string" nillable="true"/>
            </xsd:sequence>
          </xsd:extension>
        </xsd:complexContent>
      </xsd:complexType>
    </xsd:element>
    <xsd:element name="DocumentName" ma:index="20" nillable="true" ma:displayName="Document Name" ma:internalName="DocumentName">
      <xsd:simpleType>
        <xsd:restriction base="dms:Text">
          <xsd:maxLength value="255"/>
        </xsd:restriction>
      </xsd:simpleType>
    </xsd:element>
    <xsd:element name="OtherTitle" ma:index="21" nillable="true" ma:displayName="OtherTitle" ma:internalName="OtherTitle">
      <xsd:simpleType>
        <xsd:restriction base="dms:Text">
          <xsd:maxLength value="255"/>
        </xsd:restriction>
      </xsd:simpleType>
    </xsd:element>
    <xsd:element name="IsIduRevised" ma:index="22" nillable="true" ma:displayName="IsIduRevised" ma:internalName="IsIduRevised">
      <xsd:simpleType>
        <xsd:restriction base="dms:Text">
          <xsd:maxLength value="255"/>
        </xsd:restriction>
      </xsd:simpleType>
    </xsd:element>
    <xsd:element name="PublicClassificationApprover" ma:index="23" nillable="true" ma:displayName="Public Classification Approver" ma:internalName="PublicClassificationApprov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03259F-75EB-4726-8C05-1975274B4A7C}">
  <ds:schemaRefs>
    <ds:schemaRef ds:uri="http://schemas.microsoft.com/sharepoint/v3/contenttype/forms"/>
  </ds:schemaRefs>
</ds:datastoreItem>
</file>

<file path=customXml/itemProps2.xml><?xml version="1.0" encoding="utf-8"?>
<ds:datastoreItem xmlns:ds="http://schemas.openxmlformats.org/officeDocument/2006/customXml" ds:itemID="{E3886985-3FFF-4C3A-A252-FBB6B70B7F51}">
  <ds:schemaRefs>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ee363e03-ffe3-4ea8-891f-7c22e1e48952"/>
    <ds:schemaRef ds:uri="d6267e6a-bf3f-4308-983a-8e32ad3cd070"/>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C6723D7-8887-4E9B-8016-E85EDA27DE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267e6a-bf3f-4308-983a-8e32ad3cd070"/>
    <ds:schemaRef ds:uri="ee363e03-ffe3-4ea8-891f-7c22e1e489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Consultores</vt:lpstr>
      <vt:lpstr>Bienes-Obra- SNC</vt:lpstr>
      <vt:lpstr>Transferencias</vt:lpstr>
      <vt:lpstr>Conceptos</vt:lpstr>
      <vt:lpstr>'Bienes-Obra- SNC'!Print_Area</vt:lpstr>
      <vt:lpstr>Consultores!Print_Area</vt:lpstr>
      <vt:lpstr>Transferencias!Print_Area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26_11_2018_16_44_39_ANEXOBDB.xlsx</dc:title>
  <dc:creator>Ana Maria Jimenez Palma</dc:creator>
  <cp:lastModifiedBy>Jhony Hari Masand</cp:lastModifiedBy>
  <cp:lastPrinted>2018-09-18T15:13:48Z</cp:lastPrinted>
  <dcterms:created xsi:type="dcterms:W3CDTF">2017-06-29T20:17:36Z</dcterms:created>
  <dcterms:modified xsi:type="dcterms:W3CDTF">2018-11-28T05:39:36Z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0x0101008431A1D8C2312847944FA20613D3A89100EB38AD71019081469B2AF86C0DFE710D</vt:lpwstr>
  </property>
</Properties>
</file>