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 yWindow="-12" windowWidth="15600" windowHeight="10080" activeTab="1"/>
  </bookViews>
  <sheets>
    <sheet name="Procurement Plan Cover" sheetId="1" r:id="rId1"/>
    <sheet name="WBAF_ISMEP PP_April 30, 2014" sheetId="2" r:id="rId2"/>
  </sheets>
  <definedNames>
    <definedName name="_xlnm._FilterDatabase" localSheetId="1" hidden="1">'WBAF_ISMEP PP_April 30, 2014'!$B$7:$H$109</definedName>
    <definedName name="_ftn1" localSheetId="1">'WBAF_ISMEP PP_April 30, 2014'!#REF!</definedName>
    <definedName name="_ftnref1" localSheetId="1">'WBAF_ISMEP PP_April 30, 2014'!#REF!</definedName>
    <definedName name="OLE_LINK3" localSheetId="1">'WBAF_ISMEP PP_April 30, 2014'!#REF!</definedName>
    <definedName name="_xlnm.Print_Area" localSheetId="0">'Procurement Plan Cover'!$B$2:$K$106</definedName>
    <definedName name="_xlnm.Print_Area" localSheetId="1">'WBAF_ISMEP PP_April 30, 2014'!$A$1:$X$179</definedName>
    <definedName name="_xlnm.Print_Titles" localSheetId="1">'WBAF_ISMEP PP_April 30, 2014'!$5:$7</definedName>
    <definedName name="Z_784C5093_DC18_4E2E_92B5_D1DE4B37CEAC_.wvu.Cols" localSheetId="1" hidden="1">'WBAF_ISMEP PP_April 30, 2014'!$U:$X</definedName>
    <definedName name="Z_784C5093_DC18_4E2E_92B5_D1DE4B37CEAC_.wvu.FilterData" localSheetId="1" hidden="1">'WBAF_ISMEP PP_April 30, 2014'!$B$7:$H$109</definedName>
    <definedName name="Z_784C5093_DC18_4E2E_92B5_D1DE4B37CEAC_.wvu.PrintArea" localSheetId="0" hidden="1">'Procurement Plan Cover'!$B$2:$K$106</definedName>
    <definedName name="Z_784C5093_DC18_4E2E_92B5_D1DE4B37CEAC_.wvu.PrintArea" localSheetId="1" hidden="1">'WBAF_ISMEP PP_April 30, 2014'!$A$1:$X$179</definedName>
    <definedName name="Z_784C5093_DC18_4E2E_92B5_D1DE4B37CEAC_.wvu.PrintTitles" localSheetId="1" hidden="1">'WBAF_ISMEP PP_April 30, 2014'!$5:$7</definedName>
    <definedName name="Z_7A95F243_208B_446A_A9F7_7175CA517233_.wvu.PrintArea" localSheetId="0" hidden="1">'Procurement Plan Cover'!$B$2:$K$106</definedName>
    <definedName name="Z_919A7E7C_9435_4810_96FB_0E3D4DFAB757_.wvu.Cols" localSheetId="1" hidden="1">'WBAF_ISMEP PP_April 30, 2014'!$U:$X</definedName>
    <definedName name="Z_919A7E7C_9435_4810_96FB_0E3D4DFAB757_.wvu.FilterData" localSheetId="1" hidden="1">'WBAF_ISMEP PP_April 30, 2014'!$B$7:$H$109</definedName>
    <definedName name="Z_919A7E7C_9435_4810_96FB_0E3D4DFAB757_.wvu.PrintArea" localSheetId="0" hidden="1">'Procurement Plan Cover'!$B$2:$K$106</definedName>
    <definedName name="Z_919A7E7C_9435_4810_96FB_0E3D4DFAB757_.wvu.PrintArea" localSheetId="1" hidden="1">'WBAF_ISMEP PP_April 30, 2014'!$A$1:$X$179</definedName>
    <definedName name="Z_919A7E7C_9435_4810_96FB_0E3D4DFAB757_.wvu.PrintTitles" localSheetId="1" hidden="1">'WBAF_ISMEP PP_April 30, 2014'!$5:$7</definedName>
    <definedName name="Z_9F194695_5DE1_4A36_801D_E115575DAD9E_.wvu.Cols" localSheetId="1" hidden="1">'WBAF_ISMEP PP_April 30, 2014'!$U:$X</definedName>
    <definedName name="Z_9F194695_5DE1_4A36_801D_E115575DAD9E_.wvu.FilterData" localSheetId="1" hidden="1">'WBAF_ISMEP PP_April 30, 2014'!$B$7:$H$109</definedName>
    <definedName name="Z_9F194695_5DE1_4A36_801D_E115575DAD9E_.wvu.PrintArea" localSheetId="0" hidden="1">'Procurement Plan Cover'!$B$2:$K$106</definedName>
    <definedName name="Z_9F194695_5DE1_4A36_801D_E115575DAD9E_.wvu.PrintArea" localSheetId="1" hidden="1">'WBAF_ISMEP PP_April 30, 2014'!$A$1:$X$179</definedName>
    <definedName name="Z_9F194695_5DE1_4A36_801D_E115575DAD9E_.wvu.PrintTitles" localSheetId="1" hidden="1">'WBAF_ISMEP PP_April 30, 2014'!$5:$7</definedName>
    <definedName name="Z_AE843321_E62A_4FB5_89CA_294B4C65B762_.wvu.PrintArea" localSheetId="0" hidden="1">'Procurement Plan Cover'!$B$2:$K$106</definedName>
    <definedName name="Z_C18738E0_1B17_433A_8FC5_25913E085428_.wvu.PrintArea" localSheetId="0" hidden="1">'Procurement Plan Cover'!$B$2:$K$106</definedName>
    <definedName name="Z_CA6603D6_C8E0_4A6A_9A3E_2EE0FC568C84_.wvu.Cols" localSheetId="1" hidden="1">'WBAF_ISMEP PP_April 30, 2014'!$U:$X</definedName>
    <definedName name="Z_CA6603D6_C8E0_4A6A_9A3E_2EE0FC568C84_.wvu.FilterData" localSheetId="1" hidden="1">'WBAF_ISMEP PP_April 30, 2014'!$B$7:$H$109</definedName>
    <definedName name="Z_CA6603D6_C8E0_4A6A_9A3E_2EE0FC568C84_.wvu.PrintArea" localSheetId="0" hidden="1">'Procurement Plan Cover'!$B$2:$K$106</definedName>
    <definedName name="Z_CA6603D6_C8E0_4A6A_9A3E_2EE0FC568C84_.wvu.PrintArea" localSheetId="1" hidden="1">'WBAF_ISMEP PP_April 30, 2014'!$A$1:$X$179</definedName>
    <definedName name="Z_CA6603D6_C8E0_4A6A_9A3E_2EE0FC568C84_.wvu.PrintTitles" localSheetId="1" hidden="1">'WBAF_ISMEP PP_April 30, 2014'!$5:$7</definedName>
    <definedName name="Z_F7053D71_DA4F_4710_A4BF_FD55AE03402E_.wvu.Cols" localSheetId="1" hidden="1">'WBAF_ISMEP PP_April 30, 2014'!$U:$X</definedName>
    <definedName name="Z_F7053D71_DA4F_4710_A4BF_FD55AE03402E_.wvu.FilterData" localSheetId="1" hidden="1">'WBAF_ISMEP PP_April 30, 2014'!$B$7:$H$109</definedName>
    <definedName name="Z_F7053D71_DA4F_4710_A4BF_FD55AE03402E_.wvu.PrintArea" localSheetId="0" hidden="1">'Procurement Plan Cover'!$B$2:$K$106</definedName>
    <definedName name="Z_F7053D71_DA4F_4710_A4BF_FD55AE03402E_.wvu.PrintArea" localSheetId="1" hidden="1">'WBAF_ISMEP PP_April 30, 2014'!$A$1:$X$179</definedName>
    <definedName name="Z_F7053D71_DA4F_4710_A4BF_FD55AE03402E_.wvu.PrintTitles" localSheetId="1" hidden="1">'WBAF_ISMEP PP_April 30, 2014'!$5:$7</definedName>
  </definedNames>
  <calcPr calcId="145621"/>
  <customWorkbookViews>
    <customWorkbookView name="nyasar - Personal View" guid="{9F194695-5DE1-4A36-801D-E115575DAD9E}" mergeInterval="0" personalView="1" maximized="1" xWindow="1" yWindow="1" windowWidth="1596" windowHeight="670" activeSheetId="2"/>
    <customWorkbookView name="lgerdan - Personal View" guid="{784C5093-DC18-4E2E-92B5-D1DE4B37CEAC}" mergeInterval="0" personalView="1" maximized="1" xWindow="1" yWindow="1" windowWidth="1916" windowHeight="970" activeSheetId="2"/>
    <customWorkbookView name="fazili - Personal View" guid="{F7053D71-DA4F-4710-A4BF-FD55AE03402E}" mergeInterval="0" personalView="1" maximized="1" xWindow="1" yWindow="1" windowWidth="1596" windowHeight="670" activeSheetId="2"/>
    <customWorkbookView name="atezcan - Personal View" guid="{CA6603D6-C8E0-4A6A-9A3E-2EE0FC568C84}" mergeInterval="0" personalView="1" maximized="1" xWindow="1" yWindow="1" windowWidth="1600" windowHeight="670" activeSheetId="2"/>
    <customWorkbookView name="nkarakas - Personal View" guid="{919A7E7C-9435-4810-96FB-0E3D4DFAB757}" mergeInterval="0" personalView="1" maximized="1" xWindow="1" yWindow="1" windowWidth="1600" windowHeight="670" activeSheetId="2"/>
  </customWorkbookViews>
  <fileRecoveryPr autoRecover="0"/>
</workbook>
</file>

<file path=xl/calcChain.xml><?xml version="1.0" encoding="utf-8"?>
<calcChain xmlns="http://schemas.openxmlformats.org/spreadsheetml/2006/main">
  <c r="I156" i="2" l="1"/>
  <c r="S95" i="2"/>
  <c r="I88" i="2" s="1"/>
  <c r="I19" i="2" l="1"/>
  <c r="I70" i="2"/>
  <c r="I154" i="2" l="1"/>
  <c r="S155" i="2" s="1"/>
  <c r="I151" i="2" s="1"/>
  <c r="H130" i="2"/>
  <c r="S123" i="2"/>
  <c r="I123" i="2" s="1"/>
  <c r="I50" i="2" l="1"/>
  <c r="I109" i="2"/>
  <c r="I113" i="2"/>
  <c r="I117" i="2"/>
  <c r="S117" i="2"/>
  <c r="H50" i="2" l="1"/>
  <c r="I15" i="2"/>
  <c r="H15" i="2" s="1"/>
  <c r="S15" i="2"/>
  <c r="H141" i="2" l="1"/>
  <c r="H157" i="2"/>
  <c r="H92" i="2" l="1"/>
  <c r="I147" i="2" l="1"/>
  <c r="H151" i="2"/>
  <c r="I55" i="2"/>
  <c r="I39" i="2"/>
  <c r="H42" i="2"/>
  <c r="Q24" i="2"/>
  <c r="Q17" i="2"/>
  <c r="I133" i="2"/>
  <c r="H110" i="2"/>
  <c r="S112" i="2"/>
  <c r="I111" i="2"/>
  <c r="I102" i="2"/>
  <c r="I89" i="2"/>
  <c r="I82" i="2"/>
  <c r="I81" i="2"/>
  <c r="I80" i="2"/>
  <c r="I79" i="2"/>
  <c r="I76" i="2"/>
  <c r="I65" i="2"/>
  <c r="I64" i="2"/>
  <c r="I51" i="2"/>
  <c r="I52" i="2"/>
  <c r="I47" i="2"/>
  <c r="I46" i="2"/>
  <c r="I43" i="2"/>
  <c r="I40" i="2"/>
  <c r="I37" i="2"/>
  <c r="I23" i="2"/>
  <c r="I17" i="2"/>
  <c r="I12" i="2"/>
  <c r="H147" i="2" l="1"/>
  <c r="I146" i="2"/>
  <c r="I143" i="2"/>
  <c r="S25" i="2"/>
  <c r="I71" i="2"/>
  <c r="I72" i="2"/>
  <c r="I30" i="2"/>
  <c r="I29" i="2"/>
  <c r="I33" i="2"/>
  <c r="S161" i="2"/>
  <c r="S160" i="2"/>
  <c r="S143" i="2"/>
  <c r="S128" i="2"/>
  <c r="S103" i="2"/>
  <c r="L103" i="2" s="1"/>
  <c r="S100" i="2"/>
  <c r="L100" i="2" s="1"/>
  <c r="S77" i="2"/>
  <c r="H140" i="2"/>
  <c r="H139" i="2"/>
  <c r="I149" i="2" l="1"/>
  <c r="S150" i="2" s="1"/>
  <c r="H98" i="2"/>
  <c r="I138" i="2" l="1"/>
  <c r="I137" i="2"/>
  <c r="S142" i="2" s="1"/>
  <c r="I66" i="2" l="1"/>
  <c r="S67" i="2" s="1"/>
  <c r="I63" i="2" s="1"/>
  <c r="I45" i="2"/>
  <c r="I42" i="2"/>
  <c r="H127" i="2"/>
  <c r="P31" i="2"/>
  <c r="S48" i="2" l="1"/>
  <c r="S59" i="2"/>
  <c r="S162" i="2"/>
  <c r="H134" i="2"/>
  <c r="I148" i="2"/>
  <c r="H148" i="2" s="1"/>
  <c r="I153" i="2"/>
  <c r="I152" i="2"/>
  <c r="H152" i="2" s="1"/>
  <c r="I136" i="2"/>
  <c r="I135" i="2"/>
  <c r="I124" i="2"/>
  <c r="I32" i="2"/>
  <c r="I31" i="2"/>
  <c r="H52" i="2" l="1"/>
  <c r="H13" i="2"/>
  <c r="H47" i="2"/>
  <c r="I158" i="2" l="1"/>
  <c r="I99" i="2"/>
  <c r="I91" i="2"/>
  <c r="I86" i="2"/>
  <c r="I25" i="2"/>
  <c r="I24" i="2"/>
  <c r="H24" i="2"/>
  <c r="H102" i="2" l="1"/>
  <c r="H23" i="2"/>
  <c r="H159" i="2"/>
  <c r="I69" i="2" l="1"/>
  <c r="S73" i="2" s="1"/>
  <c r="I68" i="2" s="1"/>
  <c r="I62" i="2" l="1"/>
  <c r="I35" i="2"/>
  <c r="H40" i="2"/>
  <c r="H51" i="2" l="1"/>
  <c r="H124" i="2" l="1"/>
  <c r="H79" i="2"/>
  <c r="H12" i="2"/>
  <c r="H135" i="2"/>
  <c r="H91" i="2"/>
  <c r="H86" i="2"/>
  <c r="H32" i="2"/>
  <c r="H31" i="2"/>
  <c r="H25" i="2"/>
  <c r="I164" i="2" l="1"/>
  <c r="H83" i="2" l="1"/>
  <c r="H81" i="2"/>
  <c r="H123" i="2" l="1"/>
  <c r="H158" i="2"/>
  <c r="I97" i="2"/>
  <c r="H82" i="2"/>
  <c r="S83" i="2"/>
  <c r="H76" i="2"/>
  <c r="I83" i="2" l="1"/>
  <c r="S87" i="2"/>
  <c r="I78" i="2" s="1"/>
  <c r="S104" i="2"/>
  <c r="S105" i="2" s="1"/>
  <c r="S166" i="2" s="1"/>
  <c r="H97" i="2"/>
  <c r="H136" i="2"/>
  <c r="I134" i="2" l="1"/>
  <c r="H89" i="2" l="1"/>
  <c r="I56" i="2"/>
  <c r="S58" i="2" s="1"/>
  <c r="I165" i="2" l="1"/>
  <c r="I119" i="2"/>
  <c r="I115" i="2"/>
  <c r="I114" i="2"/>
  <c r="I57" i="2"/>
  <c r="I53" i="2"/>
  <c r="S54" i="2" s="1"/>
  <c r="I49" i="2" s="1"/>
  <c r="I28" i="2"/>
  <c r="S38" i="2" s="1"/>
  <c r="I27" i="2" s="1"/>
  <c r="I22" i="2"/>
  <c r="I21" i="2"/>
  <c r="I16" i="2"/>
  <c r="I11" i="2"/>
  <c r="H165" i="2"/>
  <c r="S26" i="2" l="1"/>
  <c r="S18" i="2"/>
  <c r="I10" i="2" s="1"/>
  <c r="S120" i="2"/>
  <c r="S131" i="2"/>
  <c r="I161" i="2" l="1"/>
  <c r="I104" i="2" l="1"/>
  <c r="I162" i="2" l="1"/>
  <c r="H99" i="2" l="1"/>
  <c r="H59" i="2"/>
  <c r="I59" i="2"/>
  <c r="I105" i="2" s="1"/>
  <c r="I166" i="2" s="1"/>
  <c r="P177" i="2" s="1"/>
</calcChain>
</file>

<file path=xl/comments1.xml><?xml version="1.0" encoding="utf-8"?>
<comments xmlns="http://schemas.openxmlformats.org/spreadsheetml/2006/main">
  <authors>
    <author>lgerdan</author>
    <author>fazili</author>
    <author>nkarakas</author>
  </authors>
  <commentList>
    <comment ref="H21" authorId="0">
      <text>
        <r>
          <rPr>
            <b/>
            <sz val="9"/>
            <color indexed="81"/>
            <rFont val="Tahoma"/>
            <family val="2"/>
            <charset val="162"/>
          </rPr>
          <t>lgerdan:</t>
        </r>
        <r>
          <rPr>
            <sz val="9"/>
            <color indexed="81"/>
            <rFont val="Tahoma"/>
            <family val="2"/>
            <charset val="162"/>
          </rPr>
          <t xml:space="preserve">
11.000.000 USD OLARAK REVİZE EDİLECEK!!!</t>
        </r>
      </text>
    </comment>
    <comment ref="H80" authorId="1">
      <text>
        <r>
          <rPr>
            <b/>
            <sz val="9"/>
            <color indexed="81"/>
            <rFont val="Tahoma"/>
            <family val="2"/>
            <charset val="162"/>
          </rPr>
          <t>fazili:</t>
        </r>
        <r>
          <rPr>
            <sz val="9"/>
            <color indexed="81"/>
            <rFont val="Tahoma"/>
            <family val="2"/>
            <charset val="162"/>
          </rPr>
          <t xml:space="preserve">
yunus beye yaklaşık maliyet sorulacak
</t>
        </r>
      </text>
    </comment>
    <comment ref="P125" authorId="2">
      <text>
        <r>
          <rPr>
            <b/>
            <sz val="9"/>
            <color indexed="81"/>
            <rFont val="Tahoma"/>
            <family val="2"/>
            <charset val="162"/>
          </rPr>
          <t>nkarakas:</t>
        </r>
        <r>
          <rPr>
            <sz val="9"/>
            <color indexed="81"/>
            <rFont val="Tahoma"/>
            <family val="2"/>
            <charset val="162"/>
          </rPr>
          <t xml:space="preserve">
100.000 usd "Technical Assistance to IPCU (CD)'ye aktarıldı.</t>
        </r>
      </text>
    </comment>
  </commentList>
</comments>
</file>

<file path=xl/sharedStrings.xml><?xml version="1.0" encoding="utf-8"?>
<sst xmlns="http://schemas.openxmlformats.org/spreadsheetml/2006/main" count="1007" uniqueCount="501">
  <si>
    <t>Description</t>
  </si>
  <si>
    <t>Type</t>
  </si>
  <si>
    <t>Number of items/sub-packages</t>
  </si>
  <si>
    <t>Procurement Method</t>
  </si>
  <si>
    <t>(BD/RFP)</t>
  </si>
  <si>
    <t>Goods</t>
  </si>
  <si>
    <t>G</t>
  </si>
  <si>
    <t>ICB</t>
  </si>
  <si>
    <t>Goods Subtotal</t>
  </si>
  <si>
    <t>W</t>
  </si>
  <si>
    <t>CS</t>
  </si>
  <si>
    <t>QCBS</t>
  </si>
  <si>
    <t>NCB</t>
  </si>
  <si>
    <t>Multiple</t>
  </si>
  <si>
    <t>Project Management Costs Subtotal</t>
  </si>
  <si>
    <t>WORKS</t>
  </si>
  <si>
    <t>CONSULTANT SERVICES</t>
  </si>
  <si>
    <t>GRAND TOTAL</t>
  </si>
  <si>
    <t>Prior review</t>
  </si>
  <si>
    <t>Post review</t>
  </si>
  <si>
    <t>2</t>
  </si>
  <si>
    <t>Enhancing Emergency Preparedness (Component A)</t>
  </si>
  <si>
    <t>Seismic Risk Mitigation for Public Facilities (Component B)</t>
  </si>
  <si>
    <t>Project Management</t>
  </si>
  <si>
    <t>D</t>
  </si>
  <si>
    <t>CA</t>
  </si>
  <si>
    <t>CB</t>
  </si>
  <si>
    <t>Design and Implementation of Public Awareness Campaign</t>
  </si>
  <si>
    <t>3</t>
  </si>
  <si>
    <t>Shopping</t>
  </si>
  <si>
    <t>Item No.</t>
  </si>
  <si>
    <t>Category / Component</t>
  </si>
  <si>
    <t>Post Review</t>
  </si>
  <si>
    <t xml:space="preserve">Reconstruction of Hospitals </t>
  </si>
  <si>
    <t>Strengthening of Hospitals and Clinics</t>
  </si>
  <si>
    <t>Strengthening of Public Schools</t>
  </si>
  <si>
    <t>Works-Sub Total</t>
  </si>
  <si>
    <t>Ümraniye Pediatric and Maternity Hospital</t>
  </si>
  <si>
    <t>Preperation of Design for Strengthening/Reconstruction of Key Facilities and Supervision of Retrofitting/Reconstruction Works</t>
  </si>
  <si>
    <t>Consultancy-Sub Total</t>
  </si>
  <si>
    <t>Turkey - Istanbul Seismic Mitigation and Emergency Preparedness Project Additional Financing</t>
  </si>
  <si>
    <t>Zeynep Kamil Hospital</t>
  </si>
  <si>
    <t>IND</t>
  </si>
  <si>
    <t>Workshop for Istanbul Disaster and Emergency Directorate (IDED) and other Public Facilities</t>
  </si>
  <si>
    <t>T</t>
  </si>
  <si>
    <t>TRAINING</t>
  </si>
  <si>
    <t>TA</t>
  </si>
  <si>
    <t>Reconstruction / Strengthening of Essential Administrative Buildings</t>
  </si>
  <si>
    <t>Enhancing the knowledge and Capacity of IDED and other institutions for Emergency Preparedness</t>
  </si>
  <si>
    <t>TB</t>
  </si>
  <si>
    <t>Seismic Risk Mitigation for Public Facilities</t>
  </si>
  <si>
    <t>Training and Workshop for Public Entities Staff or Seismic Risk Mitigation</t>
  </si>
  <si>
    <t>Support to Develop Operational Capability for Governor Disaster Management Center</t>
  </si>
  <si>
    <t>Training-Sub Total</t>
  </si>
  <si>
    <t>Technical Support to Operational Capability for Governor's Disaster Management Center (AYM)</t>
  </si>
  <si>
    <t>Consultancy Services for Retrofitting/Reconstruction of Public Buildings Including Hospital, Schools and Administrative Buildings in İstanbul</t>
  </si>
  <si>
    <t>PROCUREMENT PLAN</t>
  </si>
  <si>
    <t>I. General</t>
  </si>
  <si>
    <t>1. Project Information</t>
  </si>
  <si>
    <t>Country</t>
  </si>
  <si>
    <t>:</t>
  </si>
  <si>
    <t>Turkey</t>
  </si>
  <si>
    <t>Borrower</t>
  </si>
  <si>
    <t>Republic of Turkey</t>
  </si>
  <si>
    <t>Project Name</t>
  </si>
  <si>
    <t>Loan No</t>
  </si>
  <si>
    <t>Implementing Agency</t>
  </si>
  <si>
    <t>2. Bank's Approval Date of the Procurement Plan:</t>
  </si>
  <si>
    <t xml:space="preserve">3. Date of General Procurement Notice:   </t>
  </si>
  <si>
    <r>
      <rPr>
        <b/>
        <sz val="12"/>
        <rFont val="Arial"/>
        <family val="2"/>
      </rPr>
      <t>1. Prior  Review Threshold :</t>
    </r>
    <r>
      <rPr>
        <sz val="12"/>
        <rFont val="Arial"/>
        <family val="2"/>
      </rPr>
      <t xml:space="preserve"> Procurement decisions subject to Prior Review by the Bank as stated in Appendix 1 to the</t>
    </r>
  </si>
  <si>
    <t>Procurement Guidelines.</t>
  </si>
  <si>
    <t>Procurement Method Threshold</t>
  </si>
  <si>
    <t>Prior Review Threshold</t>
  </si>
  <si>
    <t>International Competitive Bidding (ICB)</t>
  </si>
  <si>
    <t>All contracts are subject to prior review</t>
  </si>
  <si>
    <t>National Competitive Bidding (NCB)</t>
  </si>
  <si>
    <t>Direct Contracting</t>
  </si>
  <si>
    <t>III. Selection of Consultants</t>
  </si>
  <si>
    <r>
      <rPr>
        <b/>
        <sz val="12"/>
        <rFont val="Arial"/>
        <family val="2"/>
      </rPr>
      <t>1. Prior  Review Threshold :</t>
    </r>
    <r>
      <rPr>
        <sz val="12"/>
        <rFont val="Arial"/>
        <family val="2"/>
      </rPr>
      <t xml:space="preserve"> Selection decisions subject to Prior Review by the Bank as stated in Appendix 1 to the</t>
    </r>
  </si>
  <si>
    <t>Consultant Guidelines</t>
  </si>
  <si>
    <t>Selection Method</t>
  </si>
  <si>
    <t>Selection Method Threshold</t>
  </si>
  <si>
    <t>Quality and Cost Based Selection (QCBS)</t>
  </si>
  <si>
    <t>Least Cost Selection (LCS)</t>
  </si>
  <si>
    <t>Selection Based on Consultants Qualification (CQS or CQ)</t>
  </si>
  <si>
    <t xml:space="preserve">Contracts valued &lt;$ 200,000   </t>
  </si>
  <si>
    <t>Single Source Selection of Firms (SSS)</t>
  </si>
  <si>
    <t>Individual Consultants (IC)</t>
  </si>
  <si>
    <r>
      <t xml:space="preserve">2. Short list comprising entirely of national consultants: </t>
    </r>
    <r>
      <rPr>
        <sz val="12"/>
        <rFont val="Arial"/>
        <family val="2"/>
      </rPr>
      <t xml:space="preserve">Short list of consultants for services estimated to cost less </t>
    </r>
  </si>
  <si>
    <t>of paragraph 2.7 of the Consultant Guidelines.</t>
  </si>
  <si>
    <t>IV.  Any Other Special Procurement Arrangements:</t>
  </si>
  <si>
    <t>V.  Procurement Packages with Methods and Time Schedule</t>
  </si>
  <si>
    <t>- The estimated costs in the attached tables (sheets) include all the taxes (including VAT).</t>
  </si>
  <si>
    <t>ADDITIONAL FINANCING</t>
  </si>
  <si>
    <t>Istanbul Special Provincial Administration</t>
  </si>
  <si>
    <t>Fixed Budget Selection (FBS)</t>
  </si>
  <si>
    <t>4. Period Covered with this Procurement Plan:</t>
  </si>
  <si>
    <r>
      <rPr>
        <sz val="12"/>
        <rFont val="Arial"/>
        <family val="2"/>
      </rPr>
      <t xml:space="preserve">- Domestic preference in accordance with Paragraph 2.55 and Appendix 2 of the Procurement Guidelines </t>
    </r>
    <r>
      <rPr>
        <u/>
        <sz val="12"/>
        <rFont val="Arial"/>
        <family val="2"/>
      </rPr>
      <t>will not apply.</t>
    </r>
  </si>
  <si>
    <t>- Prequalification of bidders in accordance with Paragraph 2.9 of the Procurement Guidelines will apply only for the Contract No. WBAF-WB1-Yapim-1,  Umraniye Pediatric and Maternity Hospital</t>
  </si>
  <si>
    <t>than US$300,000 equivalent per contract, may comprise entirely of national consultants in accordance with provisions</t>
  </si>
  <si>
    <t>Notes</t>
  </si>
  <si>
    <t>Legend:</t>
  </si>
  <si>
    <t>ICB: International Competitive Bidding</t>
  </si>
  <si>
    <t>CS: Consultants Services</t>
  </si>
  <si>
    <t>NCB: National Competitive Bidding</t>
  </si>
  <si>
    <t>TR: Training</t>
  </si>
  <si>
    <t>S:Shopping</t>
  </si>
  <si>
    <t>DC: Direct Contracting</t>
  </si>
  <si>
    <t>G: Goods</t>
  </si>
  <si>
    <t>Procurement Planned</t>
  </si>
  <si>
    <t>Procurement Initiated</t>
  </si>
  <si>
    <t>Contract Under Execution</t>
  </si>
  <si>
    <t>Contract Completed</t>
  </si>
  <si>
    <t xml:space="preserve">Procurement Packages with Methods and Time Schedule </t>
  </si>
  <si>
    <t>Contract Number</t>
  </si>
  <si>
    <t>Invitation- Evaluation and Recommendation</t>
  </si>
  <si>
    <t>Prequalification/ Short Listing</t>
  </si>
  <si>
    <t xml:space="preserve">(BD/RFP)    Preparation </t>
  </si>
  <si>
    <t xml:space="preserve">Bidding </t>
  </si>
  <si>
    <t>Contract Signing Date</t>
  </si>
  <si>
    <t>Contract Execution</t>
  </si>
  <si>
    <t>Contract Completion Date</t>
  </si>
  <si>
    <t>NA</t>
  </si>
  <si>
    <t>Bid Group 02</t>
  </si>
  <si>
    <t>TR</t>
  </si>
  <si>
    <t>2011-1014</t>
  </si>
  <si>
    <t>One in five post-review contracts will be reviewed during ex-post review of the Bank.</t>
  </si>
  <si>
    <t>All single source selection of Individual Consultants are subject to Bank's prior review.</t>
  </si>
  <si>
    <t xml:space="preserve">Contracts valued ≥ $ 100,000. TORs of the all individual contracts are subject to Bank's prior review.                                                    </t>
  </si>
  <si>
    <t>-</t>
  </si>
  <si>
    <t>- Logistic and organizational services required for the International and National Symposium, Seminars, Workshop, and other training programs shall be procured by Shopping procedures if the contract size is less than US$100,000 equivalent.</t>
  </si>
  <si>
    <t xml:space="preserve"> </t>
  </si>
  <si>
    <t>- Training activities not involving procurement will be initiated after obtaining Bank's no-objection for each individual case.</t>
  </si>
  <si>
    <t>Procurement of Training Materials and public awareness campaign materials (will be procured as required)</t>
  </si>
  <si>
    <t>NCB/S</t>
  </si>
  <si>
    <t>Method of Bank review Prior or Post        (#b)</t>
  </si>
  <si>
    <t>CQS</t>
  </si>
  <si>
    <t>Preperation of Retrofitting Design of Public Buildings</t>
  </si>
  <si>
    <t>Training and workshop for Istanbul Disaster and Emergency Directorate (IDED) Staff and other relevant entities</t>
  </si>
  <si>
    <t>None of the NCB contracts is subject to prior review</t>
  </si>
  <si>
    <t>- Bank’s revisions in the Anti-corruption Guidelines, and cross-debarment of the firms due to May 2010 Procurement and Consultant Guidelines will be applicable to all contracts. The IPCU shall incorporate necessary provisions into the NCB documents in this regard. Latest NCB-Works documents available in the ECA-Procurement web-site shall be used.</t>
  </si>
  <si>
    <t>Procurement Method (#c)</t>
  </si>
  <si>
    <t>QCBS :Quality and Cost Based Selection</t>
  </si>
  <si>
    <t>CQS: Selection Based on Consultants Qualification</t>
  </si>
  <si>
    <t>LCS: Least Cost Selection</t>
  </si>
  <si>
    <t>FBS: Fixed Budget Selection</t>
  </si>
  <si>
    <t>IND: Individual Consultant Selection</t>
  </si>
  <si>
    <t>OC</t>
  </si>
  <si>
    <t>OC:Incremental Operating Costs</t>
  </si>
  <si>
    <t>W: Works</t>
  </si>
  <si>
    <t>None of the Shopping contracts is subject to prior review</t>
  </si>
  <si>
    <r>
      <t xml:space="preserve">Contracts valued ≥$ 1,000,000 - </t>
    </r>
    <r>
      <rPr>
        <b/>
        <sz val="12"/>
        <rFont val="Times New Roman"/>
        <family val="1"/>
      </rPr>
      <t>Goods and related technical services</t>
    </r>
  </si>
  <si>
    <r>
      <t xml:space="preserve">Contracts valued &lt; $1,000,000 - </t>
    </r>
    <r>
      <rPr>
        <b/>
        <sz val="12"/>
        <rFont val="Times New Roman"/>
        <family val="1"/>
      </rPr>
      <t>Goods and related technical services</t>
    </r>
    <r>
      <rPr>
        <sz val="12"/>
        <rFont val="Times New Roman"/>
        <family val="1"/>
      </rPr>
      <t xml:space="preserve">   </t>
    </r>
  </si>
  <si>
    <r>
      <t xml:space="preserve">Contracts valued &lt;$ 100,000 - </t>
    </r>
    <r>
      <rPr>
        <b/>
        <sz val="12"/>
        <rFont val="Times New Roman"/>
        <family val="1"/>
      </rPr>
      <t xml:space="preserve">Goods and related technical services    </t>
    </r>
    <r>
      <rPr>
        <sz val="12"/>
        <rFont val="Times New Roman"/>
        <family val="1"/>
      </rPr>
      <t xml:space="preserve">                   </t>
    </r>
  </si>
  <si>
    <t>None of the CQS contracts is subject to prior review</t>
  </si>
  <si>
    <t>Contracts valued ≥$ 350,000</t>
  </si>
  <si>
    <t>SSS: Single Source Selection</t>
  </si>
  <si>
    <t>Upgrading of Emergency Communication System</t>
  </si>
  <si>
    <t>AF-GA.1.1</t>
  </si>
  <si>
    <t>Communication Equipment for Public Agencies</t>
  </si>
  <si>
    <t>N.A</t>
  </si>
  <si>
    <t>AF-GA.1.2</t>
  </si>
  <si>
    <t>Microwave Links for DED</t>
  </si>
  <si>
    <t>Radio Related Equipment for Hasdal DED (European Side)</t>
  </si>
  <si>
    <t>AF-GA.1.4</t>
  </si>
  <si>
    <t>PBX and IP Phones for Akfırat DED (Anatolian Side)</t>
  </si>
  <si>
    <t>AF-GA.1.5</t>
  </si>
  <si>
    <t>Radio Related Equipment for Akfırat DED (Anatolian Side)</t>
  </si>
  <si>
    <t>Disaster Management Information System</t>
  </si>
  <si>
    <t>AF-GA.2.1</t>
  </si>
  <si>
    <t>Back up of Kandilli Earthquake Monitoring System</t>
  </si>
  <si>
    <t>AF-GA.2.2</t>
  </si>
  <si>
    <t>Akfırat DED (Anatolian Side) IT Related Equipment</t>
  </si>
  <si>
    <t>AF-GA.2.3</t>
  </si>
  <si>
    <t>Akfırat DED  (Anatolian Side) Audio Video Related Equipment</t>
  </si>
  <si>
    <t>Support to Develop Operational Capability for Governor's Disaster Management Center (AYM)</t>
  </si>
  <si>
    <t>AF-GA.3.1</t>
  </si>
  <si>
    <t>Akfırat DED (Anatolian Side) Furnishing</t>
  </si>
  <si>
    <t>Upgrading Emergency Response Capacity</t>
  </si>
  <si>
    <t>AF-GA.4.1</t>
  </si>
  <si>
    <t>Water Purification Systems</t>
  </si>
  <si>
    <t>Prior Review</t>
  </si>
  <si>
    <t>AF-GA.4.2</t>
  </si>
  <si>
    <t>Mobile Surgery Hospital</t>
  </si>
  <si>
    <t>AF-GA.4.3.1</t>
  </si>
  <si>
    <t>AF-GA.4.3.2</t>
  </si>
  <si>
    <t>AF-GA.4.4</t>
  </si>
  <si>
    <t>Procurement of Vital Data Transfer and Monitoring System for Emergency Health Services</t>
  </si>
  <si>
    <t>AF-GA.4.5.1</t>
  </si>
  <si>
    <t>AF-GA.4.5.2</t>
  </si>
  <si>
    <t>Materials and Equipment for Public Awareness Campaign</t>
  </si>
  <si>
    <t>Procurement of Training Materials and public awareness campaign materials for Disaster Related Institutions (AFAD, MoPWS, etc)</t>
  </si>
  <si>
    <t>Materials and Equipment for Neigbourhood Volunteers</t>
  </si>
  <si>
    <t>AF-GA.6.1</t>
  </si>
  <si>
    <t>Search and Rescue Equipment for Local Disaster Volunteers</t>
  </si>
  <si>
    <t xml:space="preserve">Post review </t>
  </si>
  <si>
    <t>AF-GA.6.2</t>
  </si>
  <si>
    <t>Radio Set and Related Equipment for the Local Disaster Volunteers</t>
  </si>
  <si>
    <t>AF-WB2-Gucl-Onar-1</t>
  </si>
  <si>
    <t>AF-WB2-Gucl-Onar-2</t>
  </si>
  <si>
    <t>AF-WB2-Gucl-Onar-3</t>
  </si>
  <si>
    <t>AF-WB2-Gucl-Onar-4</t>
  </si>
  <si>
    <t>AF-WB2-Gucl-Onar-5</t>
  </si>
  <si>
    <t>AF-CA1.1</t>
  </si>
  <si>
    <t>AF-CA1.2</t>
  </si>
  <si>
    <t>AF-CA2.1</t>
  </si>
  <si>
    <t>AF-CA2.2</t>
  </si>
  <si>
    <t>Consultancy for GIS-DMIS-IT Integration</t>
  </si>
  <si>
    <t>AF-CA2.4</t>
  </si>
  <si>
    <t>Pilot Study for Disaster and Emergency Plan of Public Institutions (schools, etc.)</t>
  </si>
  <si>
    <t>AF-CA2.5</t>
  </si>
  <si>
    <t>Consultancy Services for the Model of the Accreditation of the Volunteers</t>
  </si>
  <si>
    <t>AF-CA2.6</t>
  </si>
  <si>
    <t>1- 16.04.2008                         2- 07.05.2008                             3- 22.06.2008</t>
  </si>
  <si>
    <t>1- 22.06.2008</t>
  </si>
  <si>
    <t>1- 23.06.2008                         2- 07.08.2008                             3- 03.12.2008</t>
  </si>
  <si>
    <t>AF-CB1.1</t>
  </si>
  <si>
    <t>Carrying out of National Disaster Studies and Assessments</t>
  </si>
  <si>
    <t>AF-CB2.1</t>
  </si>
  <si>
    <t>Support to National Disaster Studies and Assessments</t>
  </si>
  <si>
    <t>AF-TR1.1</t>
  </si>
  <si>
    <t>AF-TR1.2</t>
  </si>
  <si>
    <t>AF-TR2.1</t>
  </si>
  <si>
    <t>AF-IND-01….-10</t>
  </si>
  <si>
    <t>Consultant for Design of Disaster Exercises and M&amp;E of results</t>
  </si>
  <si>
    <t>Consultancy Services for Design and Reconstruction Supervision of Koşuyolu Pediatric Hospital (only the Supervision Phase is financed under the original loan within this PP)</t>
  </si>
  <si>
    <t xml:space="preserve">IPCU Incremental Operating Costs including IPCU staff salaries (excluding government employees) and staff per diems and lodging as well as travel costs for field trips related to the implementation of the project, supplies, utilities, sanitary cleaning, communication and security cost including internet, transport costs for training of IPCU staff, seminars, training and workshops, office equipment, hardware and software, furniture and M&amp;O including fuel, service and car insurance for vehicles and procurement/leasing/renting of vehicles. </t>
  </si>
  <si>
    <t>11 (Estimated Time Schedule)</t>
  </si>
  <si>
    <t xml:space="preserve">Bid Group 01 </t>
  </si>
  <si>
    <t>(#c): NCB-Works and Technical Sevices threshold is &lt; US$15 Million equivalent; NCB-Goods threshold is &lt; US$1 Million equivalent; Shopping threshold is &lt;US$100,000 equivalent; CQS threshold is &lt;US$200,000 equivalent.</t>
  </si>
  <si>
    <r>
      <t xml:space="preserve">Contracts valued ≥$ 15,000,000 - </t>
    </r>
    <r>
      <rPr>
        <b/>
        <sz val="12"/>
        <rFont val="Times New Roman"/>
        <family val="1"/>
      </rPr>
      <t>Works and Non-consulting services</t>
    </r>
  </si>
  <si>
    <r>
      <t xml:space="preserve">Contracts valued &lt; $15,000,000 - </t>
    </r>
    <r>
      <rPr>
        <b/>
        <sz val="12"/>
        <rFont val="Times New Roman"/>
        <family val="1"/>
      </rPr>
      <t>Works</t>
    </r>
    <r>
      <rPr>
        <sz val="12"/>
        <rFont val="Times New Roman"/>
        <family val="1"/>
      </rPr>
      <t xml:space="preserve"> </t>
    </r>
    <r>
      <rPr>
        <b/>
        <sz val="12"/>
        <rFont val="Times New Roman"/>
        <family val="1"/>
      </rPr>
      <t xml:space="preserve">and Non-consulting services </t>
    </r>
    <r>
      <rPr>
        <sz val="12"/>
        <rFont val="Times New Roman"/>
        <family val="1"/>
      </rPr>
      <t xml:space="preserve">           </t>
    </r>
  </si>
  <si>
    <r>
      <t xml:space="preserve">Contracts valued &lt; $ 100,000 - </t>
    </r>
    <r>
      <rPr>
        <b/>
        <sz val="12"/>
        <rFont val="Times New Roman"/>
        <family val="1"/>
      </rPr>
      <t xml:space="preserve">Works and Non-consulting services </t>
    </r>
    <r>
      <rPr>
        <sz val="12"/>
        <rFont val="Times New Roman"/>
        <family val="1"/>
      </rPr>
      <t xml:space="preserve">                        </t>
    </r>
  </si>
  <si>
    <t xml:space="preserve">II. Goods and Works and Non-consulting services (Technical Services) </t>
  </si>
  <si>
    <t>TS: Technical Services (non-consulting services)</t>
  </si>
  <si>
    <t>(#b): All ICB, DC and SSS contracts are subject to the Bank's prior review. All QCBS, Fixed Cost and LCS contracts above US$350,000 equivalent are subject to the Bank's prior review. All IND contracts above US$100,000 equivalent are subject to the Bank's prior review.</t>
  </si>
  <si>
    <t>No threshold</t>
  </si>
  <si>
    <t>ISTANBUL SEISMIC RISK MITIGATION AND EMERGENCY PREPAREDNESS PROJECT</t>
  </si>
  <si>
    <t>Istanbul Seismic Risk Mitigation and Emergency Preparedness Project Additional Financing</t>
  </si>
  <si>
    <t xml:space="preserve">(#a): The Total Costs are inclusive of all local taxes (Including VAT 100% Financing). </t>
  </si>
  <si>
    <t>A1</t>
  </si>
  <si>
    <t>A2</t>
  </si>
  <si>
    <t>A3</t>
  </si>
  <si>
    <t>A4</t>
  </si>
  <si>
    <t>A5</t>
  </si>
  <si>
    <t>B1</t>
  </si>
  <si>
    <t>B2</t>
  </si>
  <si>
    <t>8033-TU</t>
  </si>
  <si>
    <t>16 March 2011</t>
  </si>
  <si>
    <t>5</t>
  </si>
  <si>
    <t>AF-WB5-Gucl-Onar-1</t>
  </si>
  <si>
    <t>AF-CB1.3</t>
  </si>
  <si>
    <t>Üsküdar Validebağ Hospital</t>
  </si>
  <si>
    <t>17.08.2011                      27.10.2011                   18.04.2012</t>
  </si>
  <si>
    <t>Healthcare Centers (8 Units)</t>
  </si>
  <si>
    <t>31.12.2011                      03.02.2012                   23.02.2012</t>
  </si>
  <si>
    <t>Healthcare Centers (6 Units)</t>
  </si>
  <si>
    <t>01.12.2011                      09.01.2012                   01.02.2012</t>
  </si>
  <si>
    <t>Contract Cancelled</t>
  </si>
  <si>
    <t xml:space="preserve">Procurement of Water Rescue Vehicle </t>
  </si>
  <si>
    <t xml:space="preserve">AF-WB2-Gucl-Onar-6                                 </t>
  </si>
  <si>
    <t>AF-WB5-Gucl-Onar-2</t>
  </si>
  <si>
    <t>Administrative Buildings (4)</t>
  </si>
  <si>
    <t>Healthcare Centers (6 units)</t>
  </si>
  <si>
    <t>AF-WB3-Gucl-Onar-1</t>
  </si>
  <si>
    <t>Retrofitting and Repair Works of Educational Facilities(6)</t>
  </si>
  <si>
    <t>AF-WB3-Gucl-Onar-2</t>
  </si>
  <si>
    <r>
      <rPr>
        <strike/>
        <sz val="12"/>
        <rFont val="Arial Narrow"/>
        <family val="2"/>
        <charset val="162"/>
      </rPr>
      <t>Consultancy Services for the Training of Target and Neighbourhood Groups</t>
    </r>
    <r>
      <rPr>
        <sz val="12"/>
        <rFont val="Arial Narrow"/>
        <family val="2"/>
      </rPr>
      <t xml:space="preserve"> &amp; Consultancy services for the Evaluation of the overall ISMEP Financing</t>
    </r>
  </si>
  <si>
    <t>AF-WB2-Gucl-Onar-7</t>
  </si>
  <si>
    <t>Koşuyolu Training and Simulation Center</t>
  </si>
  <si>
    <t>Retrofitting and Repair Works of Educational Facilities(5)</t>
  </si>
  <si>
    <t>MOVED TO ORIGINAL LOAN (Ln. 4784 TU Contract No: GA 2.8)</t>
  </si>
  <si>
    <t xml:space="preserve">Sub total Consultancy + Training </t>
  </si>
  <si>
    <t>Sub total Works+ Goods and Technical Services</t>
  </si>
  <si>
    <t>- Logistical and organizational services for training shall be procured under contracts awarded on the basis of National Competitive Bidding and Shopping procedures. Training activities in the form of study tours, or participating in National or international workshops and training programs shall be procured in accordance with the procedures agreed with the Bank.</t>
  </si>
  <si>
    <t>5. Loan Closing Date:</t>
  </si>
  <si>
    <t xml:space="preserve">Original:   03 March 2011; Revision No.1: 01 November 2011 </t>
  </si>
  <si>
    <t>- In case of very large training programs, exceeding the threshold of US$100,000 equivalent the procurement would be advertised at least 30 days in advance in the national or international press as appropriate, and bidding documents agreed by the Bank will be used.  All contracts exceeding the threshold of US$ 500,000 equivalent will be subject to Bank’s prior review.</t>
  </si>
  <si>
    <t>- Any contract under the Project Incremental Operating Costs shall be procured in accordance with the procedures and thresholds specified in this Procurement Plan.</t>
  </si>
  <si>
    <t>CD</t>
  </si>
  <si>
    <t>Technical Assistance to IPCU (Component D)</t>
  </si>
  <si>
    <t>AF-CD1</t>
  </si>
  <si>
    <t xml:space="preserve">Kit Miyomoto - Quality Control of Retrofitting Works </t>
  </si>
  <si>
    <t>AF-CD2</t>
  </si>
  <si>
    <t>Işıl Salihoğlu - Environmental Management and inspection</t>
  </si>
  <si>
    <t>GA1.8</t>
  </si>
  <si>
    <t>Procurement of VSAT-HUB</t>
  </si>
  <si>
    <t>GA2.6</t>
  </si>
  <si>
    <t xml:space="preserve">Hasdal DED (European Side) IT Related Equipment </t>
  </si>
  <si>
    <t>GA2.7-Lot 1</t>
  </si>
  <si>
    <t xml:space="preserve">Hasdal DED (European Side) Audio Video Related Equipment </t>
  </si>
  <si>
    <t>GA3.22-Lot 1</t>
  </si>
  <si>
    <t>Hasdal DED (European Side) Furnishing</t>
  </si>
  <si>
    <t>GA3.22-Lot 2</t>
  </si>
  <si>
    <t>WB2_Gucl_Onar_11</t>
  </si>
  <si>
    <t>Retrofitting Works of Polyclinics (5)</t>
  </si>
  <si>
    <t>WB3_Gucl_Onar_79</t>
  </si>
  <si>
    <t>WB5_Gucl_Onar_07</t>
  </si>
  <si>
    <t>Retrofitting of Administrative Buildings</t>
  </si>
  <si>
    <t>CB3.1E</t>
  </si>
  <si>
    <t>Consultancy Services for Quality Control of Works Projects with Base Isolation</t>
  </si>
  <si>
    <t>CB4.2</t>
  </si>
  <si>
    <t>CB6.1</t>
  </si>
  <si>
    <t xml:space="preserve">A Protection Regulation for Turkey on the field of Architectural Conservation Meetings </t>
  </si>
  <si>
    <t>AF-CD3</t>
  </si>
  <si>
    <t>Individual Consultant for  Legal Advisor</t>
  </si>
  <si>
    <t>AF-GA.2.4</t>
  </si>
  <si>
    <t>Akfırat DED  (Anatolian Side) Display Wall</t>
  </si>
  <si>
    <t>Transferred Items from the Original Loan 4784-TU</t>
  </si>
  <si>
    <t>AF-GA.4.6</t>
  </si>
  <si>
    <t>Containers</t>
  </si>
  <si>
    <t>CANCELLED</t>
  </si>
  <si>
    <t xml:space="preserve"> Amount                in        Procurement Plan              (Revision-1)</t>
  </si>
  <si>
    <t xml:space="preserve"> Amount                in        Procurement Plan              (Revision-2)</t>
  </si>
  <si>
    <t>Variation</t>
  </si>
  <si>
    <t xml:space="preserve"> Amount                in        Procurement Plan              (Original)</t>
  </si>
  <si>
    <t>WA</t>
  </si>
  <si>
    <t>WB</t>
  </si>
  <si>
    <t>October 2012</t>
  </si>
  <si>
    <t>February 12</t>
  </si>
  <si>
    <t>March 12</t>
  </si>
  <si>
    <t>April 12</t>
  </si>
  <si>
    <t>August 11</t>
  </si>
  <si>
    <t>September 11</t>
  </si>
  <si>
    <t xml:space="preserve">August 06        December 06  March 07                  </t>
  </si>
  <si>
    <t>April 07</t>
  </si>
  <si>
    <t>09.04.2007      29.05.2007     14.09.2007</t>
  </si>
  <si>
    <t xml:space="preserve">Contract Amount (Including VAT) Euro equivalent </t>
  </si>
  <si>
    <r>
      <t xml:space="preserve">Contract Amount (Including VAT) </t>
    </r>
    <r>
      <rPr>
        <b/>
        <i/>
        <sz val="11"/>
        <rFont val="Arial Narrow"/>
        <family val="2"/>
      </rPr>
      <t xml:space="preserve">in the contract currency </t>
    </r>
  </si>
  <si>
    <t>Contract initiated under the Original Loan - Contract Amount Disbursed from Original Loan as of 31 Dec 2012 in Euro</t>
  </si>
  <si>
    <t>Amount to be Disbursed from the Additional Financing (Euro)</t>
  </si>
  <si>
    <t>_</t>
  </si>
  <si>
    <t>55,629.62 TL</t>
  </si>
  <si>
    <t>Estimated Contract Amount in            US$   (#a)</t>
  </si>
  <si>
    <t>Estimated Cost in Euro                     (#a)</t>
  </si>
  <si>
    <t>CQS (#b)</t>
  </si>
  <si>
    <t>Revision No. 2: 01 August 2012; Revision No.3: 01 January 2013</t>
  </si>
  <si>
    <t>The selections for financial management, audit, procurement or legal contracts financed by the project, even those are below the prior review threshold, shall be sent to the Bank for prior review.</t>
  </si>
  <si>
    <r>
      <t>CB1.4C</t>
    </r>
    <r>
      <rPr>
        <vertAlign val="superscript"/>
        <sz val="14"/>
        <rFont val="Arial Narrow"/>
        <family val="2"/>
      </rPr>
      <t xml:space="preserve"> </t>
    </r>
  </si>
  <si>
    <t>Abbreviations and Acronyms:</t>
  </si>
  <si>
    <t>NA: Not Applicable</t>
  </si>
  <si>
    <t>July 13</t>
  </si>
  <si>
    <t>June 14</t>
  </si>
  <si>
    <t>November 12</t>
  </si>
  <si>
    <t>IND/SSS</t>
  </si>
  <si>
    <t>Bid / Proposal                        Invitation - Opening-Evaluation-Award</t>
  </si>
  <si>
    <t>Procurement of Publicity Film of ISMEP</t>
  </si>
  <si>
    <t>AF-TR2</t>
  </si>
  <si>
    <t>AF-TR-1.1.1</t>
  </si>
  <si>
    <t>AF-TR1.2.1</t>
  </si>
  <si>
    <t>Technical Visit for Building Permit procedures, Voluntary mechanisms, Emergency preparedness and Seismic Mitigation in İtaly</t>
  </si>
  <si>
    <t>Introduction meeting for "Plans for Preventing, Interventing,Improving Desaster Emergency Situation" for for Related Institutions</t>
  </si>
  <si>
    <t>AF-GA.1.3 Lot 1</t>
  </si>
  <si>
    <t>AF-GA.1.3 Lot 2</t>
  </si>
  <si>
    <t>AF-TR-1.2.2</t>
  </si>
  <si>
    <t>Hotel, and Catering Services fpr Introduction meeting for "Plans for Preventing, Interventing,Improving Desaster Emergency Situation" for for Related Institutions</t>
  </si>
  <si>
    <t>Procurement of Start Up Workshop of Safe Life Volunteers Campaign</t>
  </si>
  <si>
    <t>THE CONTRACT AMOUNT HAS ALREADY BEEN PAID FROM THE BUDGET OF THR ORIGINAL LOAN NUMBERED TU-4784</t>
  </si>
  <si>
    <t>Consultancy Services for Earthquake Performance Assessment and Preparation of Structural Seismic Retrofit Proposals for Cultural Heritage Buildings under the Responsibility of the Ministry of Culture and Tourism  (CB 4.2)</t>
  </si>
  <si>
    <t>6</t>
  </si>
  <si>
    <t>Reconstruction / Strengthening of Dormitories and Social Service Buildings</t>
  </si>
  <si>
    <t>AF-WB6-Gucl-Onar-01</t>
  </si>
  <si>
    <t>Revised or Newly Added Items</t>
  </si>
  <si>
    <t>AF-WB1-Yapım-01</t>
  </si>
  <si>
    <t>Training and Workshop for Public Entities Staff or Seismic Risk Mitigation in USA</t>
  </si>
  <si>
    <t>140,035.45 TL</t>
  </si>
  <si>
    <t>Procurement of Rescue Vehicles</t>
  </si>
  <si>
    <t>AF-GA3.4</t>
  </si>
  <si>
    <t>Procurement of Kitchen Equipments</t>
  </si>
  <si>
    <t>AF-WA1.2</t>
  </si>
  <si>
    <t>Additional Works for Disaster Management Buildings and Annexes</t>
  </si>
  <si>
    <t>AF-WA2.1</t>
  </si>
  <si>
    <t>Contract Package for Retrofitting and Repair Works of Dormitories and Social Service Buildings</t>
  </si>
  <si>
    <t>AF-GA3.5</t>
  </si>
  <si>
    <t>Construction of Training and Exercise Field for SAR</t>
  </si>
  <si>
    <t>July 14</t>
  </si>
  <si>
    <t>Sep 13</t>
  </si>
  <si>
    <t>Nov 13</t>
  </si>
  <si>
    <t>Aug 13</t>
  </si>
  <si>
    <t>N.A.</t>
  </si>
  <si>
    <t>Dec 13</t>
  </si>
  <si>
    <t>Dec 14</t>
  </si>
  <si>
    <t>Oct 13</t>
  </si>
  <si>
    <t>Jan 14</t>
  </si>
  <si>
    <t>AF-WA1.1</t>
  </si>
  <si>
    <t>Procurement of Various Signboard Construction Works</t>
  </si>
  <si>
    <t>Minor Works for Installation of Telecommunication and Information Management System for İstanbul DED</t>
  </si>
  <si>
    <t>S</t>
  </si>
  <si>
    <t>Procurement of Additional Minor Works for Hasdal DED</t>
  </si>
  <si>
    <t>Dec 13- Jan 14</t>
  </si>
  <si>
    <t>AF-GA5.1</t>
  </si>
  <si>
    <t>AF-GA5.2</t>
  </si>
  <si>
    <t>AF-GA5.1-5.5</t>
  </si>
  <si>
    <t>AF-GA5.6</t>
  </si>
  <si>
    <t>Jan 14 - Feb 14</t>
  </si>
  <si>
    <t>Feb 14 - Mar 14</t>
  </si>
  <si>
    <t>Sep 14</t>
  </si>
  <si>
    <t>Aug 2013</t>
  </si>
  <si>
    <t>1- 19.04.2013                         2- 31.05.2013                             3- July 2013</t>
  </si>
  <si>
    <t>1-26.04.2012                         2-01.06.2012                           3- 13.03.2013</t>
  </si>
  <si>
    <t>Oct 2013</t>
  </si>
  <si>
    <t>Nov 14</t>
  </si>
  <si>
    <t>December 2012</t>
  </si>
  <si>
    <t>16.12.2012                     30.01.2013                        01.04.2013</t>
  </si>
  <si>
    <t>09.08.2012                     02.10.2012                        31.12.2012</t>
  </si>
  <si>
    <t>19.10.2012                     01.11.2012                        20.11.2012</t>
  </si>
  <si>
    <t>27.05.2013                     07.06.2013                        24.06.2013</t>
  </si>
  <si>
    <t>16.05.2012                      16.08.2012                   18.10.2012</t>
  </si>
  <si>
    <t>30.11.2012                      31.01.2013                   01.03.2013</t>
  </si>
  <si>
    <t>1- 28.11.2012</t>
  </si>
  <si>
    <t>1- 28.07.2012                         2- 03.09.2012                             3- 28.11.2012</t>
  </si>
  <si>
    <t>1- 04.12.2012                         2- 14.01.2013                             3- 15.03.2013</t>
  </si>
  <si>
    <t>08.03.2013                    15.03.2013                        18.03.2013</t>
  </si>
  <si>
    <t>06.05.2013                    13.05.2013                        14.05.2013</t>
  </si>
  <si>
    <t>08.05.2013                    15.05.2013                        15.05.2013</t>
  </si>
  <si>
    <t>Retrofitting and Repair Works of Educational Facilities(7)</t>
  </si>
  <si>
    <t>Signed Contract Amount:</t>
  </si>
  <si>
    <t>- For the contracts No: AF-GA5.1-5.5 and No: AF-CA1.2 Bank's no-objection will be obtained for the procurement method for each individual contract before initiating the procurement.</t>
  </si>
  <si>
    <t>Nov 13- Aug 14</t>
  </si>
  <si>
    <t>Nov 2013</t>
  </si>
  <si>
    <t xml:space="preserve">Procurement of Office Equipments for Hasdal DMC </t>
  </si>
  <si>
    <t>Equipments for UMKE</t>
  </si>
  <si>
    <t xml:space="preserve"> Strecthers for UMKE Team</t>
  </si>
  <si>
    <t>Disaster Tents and Camp Beds</t>
  </si>
  <si>
    <t>NBC Protection Equipment for first responders teams</t>
  </si>
  <si>
    <t>AF-WA1.3-1.4</t>
  </si>
  <si>
    <t>April 14</t>
  </si>
  <si>
    <t>Aug 14</t>
  </si>
  <si>
    <t>Procurement of Addiditonal Minor Works for DMC</t>
  </si>
  <si>
    <t>AF-CD4</t>
  </si>
  <si>
    <t>Individual Consultant for  Inception Report for Economic Assessment Study</t>
  </si>
  <si>
    <t>AF-CD5</t>
  </si>
  <si>
    <t>Individual Consultant for  Preparing Strategic Plan for Awareness Raising Activities and Monitoring during Implementation</t>
  </si>
  <si>
    <t>CQ/IND</t>
  </si>
  <si>
    <t>Revision No.4: 01 July 2013; Revision 4.01: November 05, 2013</t>
  </si>
  <si>
    <t>AF-CD6</t>
  </si>
  <si>
    <t>AF-CD7</t>
  </si>
  <si>
    <t>AF-TR-1.1.2</t>
  </si>
  <si>
    <t>Istanbul Disaster and Emergency Directorate (IDED) Staff - Personel Development Trainings</t>
  </si>
  <si>
    <t>AF-GA3.5 / Rebidding</t>
  </si>
  <si>
    <t>December 13</t>
  </si>
  <si>
    <t>December 14</t>
  </si>
  <si>
    <t>Individual Consultant for Legal Advisor</t>
  </si>
  <si>
    <t>Estimated Total</t>
  </si>
  <si>
    <t>AF-GA3.3.1</t>
  </si>
  <si>
    <t>AF-GA3.3.2</t>
  </si>
  <si>
    <t>AF-GA.3.2.1</t>
  </si>
  <si>
    <t>AF-GA.3.2.2</t>
  </si>
  <si>
    <t>AF-WA2.1.1</t>
  </si>
  <si>
    <t>AF-WA2.1.2</t>
  </si>
  <si>
    <t>AF-WA2.1.3</t>
  </si>
  <si>
    <t>Akfırat DED (Anatolian Side) Office Equipments</t>
  </si>
  <si>
    <t>AF-WB3-Gucl-Onar-3</t>
  </si>
  <si>
    <t>AF-WB3-Gucl-Onar-4</t>
  </si>
  <si>
    <t>Apr - May 14</t>
  </si>
  <si>
    <t>July 2014</t>
  </si>
  <si>
    <t>Dec 2014</t>
  </si>
  <si>
    <t>Apr 14</t>
  </si>
  <si>
    <t>Oct 14</t>
  </si>
  <si>
    <t>Nov 2014</t>
  </si>
  <si>
    <t xml:space="preserve"> July 2014</t>
  </si>
  <si>
    <t xml:space="preserve"> Mar 14</t>
  </si>
  <si>
    <t>Nov 13 - Mar 14</t>
  </si>
  <si>
    <t>AF-CD8</t>
  </si>
  <si>
    <t>Individual Consultant for Independent Review of Retrofitting Designs</t>
  </si>
  <si>
    <t>April 14 - May 14</t>
  </si>
  <si>
    <t>Procurement of Additional Minor Construction Works for Hasdal DMC</t>
  </si>
  <si>
    <t>April 2014</t>
  </si>
  <si>
    <t>May - June 14</t>
  </si>
  <si>
    <t>May-June 14</t>
  </si>
  <si>
    <t>Dec 13 - Jan 14</t>
  </si>
  <si>
    <t>Jan - Feb 14</t>
  </si>
  <si>
    <t>July -Aug 2014</t>
  </si>
  <si>
    <t>Procurement of Additional Minor Mechanical Works for Akfırat DMC</t>
  </si>
  <si>
    <t>Procurement of Additional Minor Electrical Works for Akfırat DMC</t>
  </si>
  <si>
    <t>Aug-Sep 14</t>
  </si>
  <si>
    <t>AF-WB3-Gucl-Onar-5</t>
  </si>
  <si>
    <t>Retrofitting and Repair Works of Educational Facilities(4)</t>
  </si>
  <si>
    <t>June - July 14</t>
  </si>
  <si>
    <t>Mar - Apr 14</t>
  </si>
  <si>
    <t>Nov 13-May 14</t>
  </si>
  <si>
    <t>Catering Services for Conference for "Cross Border Risk Analysis and Management"</t>
  </si>
  <si>
    <t>June 18, 2014</t>
  </si>
  <si>
    <t>June 15</t>
  </si>
  <si>
    <t>SS</t>
  </si>
  <si>
    <t>AF-CA2.3</t>
  </si>
  <si>
    <t xml:space="preserve">Preperation of Strategic Plans for Disaster Management </t>
  </si>
  <si>
    <t>31.04.2016 (inc. 12 Month DLP)</t>
  </si>
  <si>
    <t>As of April 30, 2014 (Revision No.5)</t>
  </si>
  <si>
    <t>AF-TR1.2.3</t>
  </si>
  <si>
    <t>31 December  2013 - 31 December 2014</t>
  </si>
  <si>
    <t xml:space="preserve">- In accordance with the Bank's general policy on financing from the loan account with reference to the loan closing date, </t>
  </si>
  <si>
    <t xml:space="preserve">the Bank will finance eligible expenditures that are payable only for such goods, works and services that are included </t>
  </si>
  <si>
    <t xml:space="preserve">in the Project and delivered, performed and completed on or before the closing date of the Loan, and in accordance with </t>
  </si>
  <si>
    <t>the provisions of respective contract. The Bank's no-objection to the procurement plan is subject to the above financing  policy</t>
  </si>
  <si>
    <t>required for goods to be delivered or works to be performed or services to be completed after the Loan closing date of the Project.</t>
  </si>
  <si>
    <t>in this procurement plan.</t>
  </si>
  <si>
    <t xml:space="preserve">The Bank financing of the eligible expenditures from the Loan shall not exceed Euro 109, 800,000 regardless of the planned amount </t>
  </si>
  <si>
    <t>Consultancy Services for Safe Life Training for High Schools and Universities</t>
  </si>
  <si>
    <t>Revision No.5: 30 April 2014</t>
  </si>
  <si>
    <t xml:space="preserve">and IPCU's insuring, prior to signing/amending of such contracts, availability of funds from IPCU's own or other resources as may be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</si>
</sst>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_(* \(#,##0.00\);_(* &quot;-&quot;??_);_(@_)"/>
    <numFmt numFmtId="164" formatCode="mmmm\-yy"/>
    <numFmt numFmtId="165" formatCode="[$$-409]#,##0"/>
    <numFmt numFmtId="166" formatCode="[$€-2]\ #,##0"/>
    <numFmt numFmtId="167" formatCode="#,##0\ _T_L"/>
    <numFmt numFmtId="168" formatCode="_-[$€-2]\ * #,##0.00_-;\-[$€-2]\ * #,##0.00_-;_-[$€-2]\ * &quot;-&quot;??_-;_-@_-"/>
    <numFmt numFmtId="169" formatCode="mmm/yyyy"/>
    <numFmt numFmtId="170" formatCode="d\-mmm\-yyyy"/>
    <numFmt numFmtId="171" formatCode="[$-409]mmmm\-yy;@"/>
    <numFmt numFmtId="172" formatCode="[$-409]mmm\-yy;@"/>
    <numFmt numFmtId="173" formatCode="[$-41F]d\ mmmm\ yyyy;@"/>
    <numFmt numFmtId="174" formatCode="_(* #,##0_);_(* \(#,##0\);_(* &quot;-&quot;??_);_(@_)"/>
    <numFmt numFmtId="175" formatCode="[$-409]mmmm\ d\,\ yyyy;@"/>
    <numFmt numFmtId="176" formatCode="#,##0\ &quot;TL&quot;"/>
    <numFmt numFmtId="177" formatCode="[$$-1009]#,##0"/>
    <numFmt numFmtId="178" formatCode="#,##0.0_);\(#,##0.0\)"/>
    <numFmt numFmtId="179" formatCode="#,##0\ [$USD]"/>
    <numFmt numFmtId="180" formatCode="#,##0.0\ &quot;TL&quot;"/>
    <numFmt numFmtId="181" formatCode="[$$-2C0A]\ #,##0"/>
    <numFmt numFmtId="182" formatCode="[$-409]d\-mmm\-yyyy;@"/>
    <numFmt numFmtId="183" formatCode="#,##0.00\ &quot;TL&quot;"/>
    <numFmt numFmtId="184" formatCode="[$-409]dd\-mmm\-yy;@"/>
  </numFmts>
  <fonts count="84" x14ac:knownFonts="1">
    <font>
      <sz val="10"/>
      <name val="Arial"/>
      <charset val="162"/>
    </font>
    <font>
      <b/>
      <sz val="8"/>
      <name val="Arial"/>
      <family val="2"/>
    </font>
    <font>
      <sz val="8"/>
      <name val="Arial"/>
      <family val="2"/>
    </font>
    <font>
      <b/>
      <sz val="7"/>
      <name val="Arial"/>
      <family val="2"/>
    </font>
    <font>
      <sz val="10"/>
      <name val="Arial Narrow"/>
      <family val="2"/>
    </font>
    <font>
      <b/>
      <sz val="10"/>
      <name val="Arial Narrow"/>
      <family val="2"/>
    </font>
    <font>
      <b/>
      <sz val="10"/>
      <color indexed="8"/>
      <name val="Arial Narrow"/>
      <family val="2"/>
    </font>
    <font>
      <sz val="10"/>
      <color indexed="8"/>
      <name val="Arial Narrow"/>
      <family val="2"/>
    </font>
    <font>
      <b/>
      <sz val="10"/>
      <name val="Arial"/>
      <family val="2"/>
    </font>
    <font>
      <b/>
      <sz val="11"/>
      <name val="Arial"/>
      <family val="2"/>
    </font>
    <font>
      <b/>
      <sz val="10"/>
      <color indexed="10"/>
      <name val="Arial"/>
      <family val="2"/>
    </font>
    <font>
      <sz val="10"/>
      <name val="Arial"/>
      <family val="2"/>
    </font>
    <font>
      <sz val="8"/>
      <name val="Arial Narrow"/>
      <family val="2"/>
    </font>
    <font>
      <b/>
      <sz val="8"/>
      <name val="Arial Narrow"/>
      <family val="2"/>
    </font>
    <font>
      <b/>
      <sz val="12"/>
      <name val="Arial Narrow"/>
      <family val="2"/>
    </font>
    <font>
      <b/>
      <sz val="12"/>
      <name val="Arial"/>
      <family val="2"/>
    </font>
    <font>
      <sz val="11"/>
      <name val="Arial"/>
      <family val="2"/>
    </font>
    <font>
      <b/>
      <sz val="11"/>
      <name val="Arial Narrow"/>
      <family val="2"/>
    </font>
    <font>
      <sz val="10"/>
      <color indexed="12"/>
      <name val="Arial Narrow"/>
      <family val="2"/>
    </font>
    <font>
      <sz val="8"/>
      <color indexed="12"/>
      <name val="Arial"/>
      <family val="2"/>
    </font>
    <font>
      <sz val="11"/>
      <name val="Arial Narrow"/>
      <family val="2"/>
    </font>
    <font>
      <sz val="10"/>
      <name val="Arial"/>
      <family val="2"/>
      <charset val="162"/>
    </font>
    <font>
      <sz val="10"/>
      <color indexed="10"/>
      <name val="Arial"/>
      <family val="2"/>
    </font>
    <font>
      <sz val="8"/>
      <color indexed="8"/>
      <name val="Arial"/>
      <family val="2"/>
    </font>
    <font>
      <b/>
      <sz val="12"/>
      <color indexed="8"/>
      <name val="Arial Narrow"/>
      <family val="2"/>
    </font>
    <font>
      <sz val="11"/>
      <color indexed="8"/>
      <name val="Arial Narrow"/>
      <family val="2"/>
    </font>
    <font>
      <b/>
      <sz val="11"/>
      <color indexed="8"/>
      <name val="Arial Narrow"/>
      <family val="2"/>
    </font>
    <font>
      <b/>
      <sz val="10"/>
      <name val="Arial Narrow"/>
      <family val="2"/>
      <charset val="162"/>
    </font>
    <font>
      <sz val="10"/>
      <name val="Arial"/>
      <family val="2"/>
      <charset val="162"/>
    </font>
    <font>
      <b/>
      <sz val="14"/>
      <name val="Arial"/>
      <family val="2"/>
    </font>
    <font>
      <sz val="12"/>
      <name val="Arial"/>
      <family val="2"/>
    </font>
    <font>
      <b/>
      <sz val="12"/>
      <name val="Times New Roman"/>
      <family val="1"/>
    </font>
    <font>
      <sz val="12"/>
      <name val="Times New Roman"/>
      <family val="1"/>
    </font>
    <font>
      <u/>
      <sz val="12"/>
      <name val="Arial"/>
      <family val="2"/>
    </font>
    <font>
      <sz val="9"/>
      <name val="Arial"/>
      <family val="2"/>
    </font>
    <font>
      <sz val="9"/>
      <color indexed="22"/>
      <name val="Arial"/>
      <family val="2"/>
    </font>
    <font>
      <b/>
      <sz val="10"/>
      <name val="Arial"/>
      <family val="2"/>
      <charset val="162"/>
    </font>
    <font>
      <b/>
      <sz val="8"/>
      <name val="Arial"/>
      <family val="2"/>
      <charset val="162"/>
    </font>
    <font>
      <sz val="10"/>
      <color indexed="9"/>
      <name val="Arial"/>
      <family val="2"/>
    </font>
    <font>
      <b/>
      <i/>
      <sz val="11"/>
      <name val="Arial Narrow"/>
      <family val="2"/>
    </font>
    <font>
      <i/>
      <sz val="11"/>
      <name val="Arial Narrow"/>
      <family val="2"/>
    </font>
    <font>
      <b/>
      <i/>
      <sz val="10"/>
      <name val="Arial Narrow"/>
      <family val="2"/>
    </font>
    <font>
      <sz val="10"/>
      <color theme="1"/>
      <name val="Arial Narrow"/>
      <family val="2"/>
    </font>
    <font>
      <sz val="12"/>
      <name val="Arial Narrow"/>
      <family val="2"/>
    </font>
    <font>
      <b/>
      <i/>
      <sz val="12"/>
      <name val="Arial Narrow"/>
      <family val="2"/>
    </font>
    <font>
      <sz val="12"/>
      <color indexed="8"/>
      <name val="Arial Narrow"/>
      <family val="2"/>
    </font>
    <font>
      <u/>
      <sz val="12"/>
      <name val="Times New Roman"/>
      <family val="1"/>
    </font>
    <font>
      <b/>
      <sz val="11"/>
      <name val="Arial Narrow"/>
      <family val="2"/>
      <charset val="162"/>
    </font>
    <font>
      <b/>
      <sz val="11"/>
      <color indexed="8"/>
      <name val="Arial Narrow"/>
      <family val="2"/>
      <charset val="162"/>
    </font>
    <font>
      <vertAlign val="superscript"/>
      <sz val="14"/>
      <name val="Arial Narrow"/>
      <family val="2"/>
    </font>
    <font>
      <b/>
      <i/>
      <sz val="10"/>
      <name val="Arial Narrow"/>
      <family val="2"/>
      <charset val="162"/>
    </font>
    <font>
      <strike/>
      <sz val="12"/>
      <name val="Arial Narrow"/>
      <family val="2"/>
      <charset val="162"/>
    </font>
    <font>
      <sz val="12"/>
      <name val="Arial Narrow"/>
      <family val="2"/>
      <charset val="162"/>
    </font>
    <font>
      <sz val="10"/>
      <name val="Arial"/>
      <family val="2"/>
      <charset val="162"/>
    </font>
    <font>
      <sz val="12"/>
      <color rgb="FFFF0000"/>
      <name val="Arial"/>
      <family val="2"/>
    </font>
    <font>
      <b/>
      <sz val="12"/>
      <color rgb="FFFF0000"/>
      <name val="Arial"/>
      <family val="2"/>
    </font>
    <font>
      <b/>
      <sz val="11"/>
      <color rgb="FFFF0000"/>
      <name val="Arial"/>
      <family val="2"/>
    </font>
    <font>
      <sz val="9"/>
      <color indexed="81"/>
      <name val="Tahoma"/>
      <family val="2"/>
      <charset val="162"/>
    </font>
    <font>
      <b/>
      <sz val="9"/>
      <color indexed="81"/>
      <name val="Tahoma"/>
      <family val="2"/>
      <charset val="162"/>
    </font>
    <font>
      <strike/>
      <sz val="10"/>
      <color indexed="10"/>
      <name val="Cambria"/>
      <family val="1"/>
      <charset val="162"/>
    </font>
    <font>
      <b/>
      <strike/>
      <sz val="11"/>
      <name val="Cambria"/>
      <family val="1"/>
      <charset val="162"/>
    </font>
    <font>
      <strike/>
      <sz val="8"/>
      <name val="Cambria"/>
      <family val="1"/>
      <charset val="162"/>
    </font>
    <font>
      <b/>
      <sz val="14"/>
      <name val="Arial Narrow"/>
      <family val="2"/>
    </font>
    <font>
      <b/>
      <sz val="14"/>
      <name val="Arial Narrow"/>
      <family val="2"/>
      <charset val="162"/>
    </font>
    <font>
      <sz val="11"/>
      <name val="Cambria"/>
      <family val="1"/>
      <charset val="162"/>
    </font>
    <font>
      <sz val="11"/>
      <color indexed="8"/>
      <name val="Cambria"/>
      <family val="1"/>
      <charset val="162"/>
    </font>
    <font>
      <sz val="10"/>
      <name val="Cambria"/>
      <family val="1"/>
      <charset val="162"/>
    </font>
    <font>
      <sz val="11"/>
      <name val="Arial Narrow"/>
      <family val="2"/>
      <charset val="162"/>
    </font>
    <font>
      <b/>
      <sz val="14"/>
      <color indexed="8"/>
      <name val="Arial Narrow"/>
      <family val="2"/>
    </font>
    <font>
      <sz val="11"/>
      <color theme="1"/>
      <name val="Arial Narrow"/>
      <family val="2"/>
    </font>
    <font>
      <b/>
      <i/>
      <sz val="10"/>
      <color theme="5" tint="-0.249977111117893"/>
      <name val="Arial Narrow"/>
      <family val="2"/>
      <charset val="162"/>
    </font>
    <font>
      <sz val="10"/>
      <color theme="5" tint="-0.249977111117893"/>
      <name val="Arial Narrow"/>
      <family val="2"/>
    </font>
    <font>
      <sz val="8"/>
      <color rgb="FFFF0000"/>
      <name val="Arial"/>
      <family val="2"/>
    </font>
    <font>
      <sz val="8"/>
      <color theme="5" tint="-0.249977111117893"/>
      <name val="Arial"/>
      <family val="2"/>
    </font>
    <font>
      <b/>
      <i/>
      <sz val="10"/>
      <color theme="5" tint="-0.249977111117893"/>
      <name val="Arial Narrow"/>
      <family val="2"/>
    </font>
    <font>
      <strike/>
      <sz val="11"/>
      <color theme="5" tint="-0.249977111117893"/>
      <name val="Arial Narrow"/>
      <family val="2"/>
    </font>
    <font>
      <strike/>
      <sz val="10"/>
      <color theme="5" tint="-0.249977111117893"/>
      <name val="Arial Narrow"/>
      <family val="2"/>
    </font>
    <font>
      <sz val="11"/>
      <color theme="5" tint="-0.249977111117893"/>
      <name val="Arial Narrow"/>
      <family val="2"/>
    </font>
    <font>
      <b/>
      <sz val="11"/>
      <color theme="5" tint="-0.249977111117893"/>
      <name val="Arial Narrow"/>
      <family val="2"/>
    </font>
    <font>
      <b/>
      <sz val="10"/>
      <color theme="5" tint="-0.249977111117893"/>
      <name val="Arial Narrow"/>
      <family val="2"/>
    </font>
    <font>
      <sz val="12"/>
      <color theme="1"/>
      <name val="Arial Narrow"/>
      <family val="2"/>
    </font>
    <font>
      <b/>
      <u/>
      <sz val="10"/>
      <color rgb="FFFF0000"/>
      <name val="Arial Narrow"/>
      <family val="2"/>
      <charset val="162"/>
    </font>
    <font>
      <sz val="12"/>
      <color theme="5" tint="-0.499984740745262"/>
      <name val="Arial"/>
      <family val="2"/>
    </font>
    <font>
      <sz val="10"/>
      <color theme="5" tint="-0.499984740745262"/>
      <name val="Arial"/>
      <family val="2"/>
    </font>
  </fonts>
  <fills count="25">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E5E0EC"/>
        <bgColor indexed="64"/>
      </patternFill>
    </fill>
    <fill>
      <patternFill patternType="solid">
        <fgColor rgb="FFD7E4BC"/>
        <bgColor indexed="64"/>
      </patternFill>
    </fill>
    <fill>
      <patternFill patternType="solid">
        <fgColor theme="6" tint="0.59999389629810485"/>
        <bgColor indexed="64"/>
      </patternFill>
    </fill>
    <fill>
      <patternFill patternType="solid">
        <fgColor rgb="FFFCD8BA"/>
        <bgColor indexed="64"/>
      </patternFill>
    </fill>
    <fill>
      <patternFill patternType="solid">
        <fgColor rgb="FFFCD5B4"/>
        <bgColor indexed="64"/>
      </patternFill>
    </fill>
    <fill>
      <patternFill patternType="solid">
        <fgColor rgb="FFB8CC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BEEF3"/>
        <bgColor indexed="64"/>
      </patternFill>
    </fill>
    <fill>
      <patternFill patternType="solid">
        <fgColor rgb="FF00B0F0"/>
        <bgColor indexed="64"/>
      </patternFill>
    </fill>
    <fill>
      <patternFill patternType="solid">
        <fgColor rgb="FFFBCFAB"/>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8" fillId="0" borderId="0"/>
    <xf numFmtId="43" fontId="28" fillId="0" borderId="0" applyFont="0" applyFill="0" applyBorder="0" applyAlignment="0" applyProtection="0"/>
    <xf numFmtId="0" fontId="2" fillId="0" borderId="0"/>
    <xf numFmtId="43" fontId="53" fillId="0" borderId="0" applyFont="0" applyFill="0" applyBorder="0" applyAlignment="0" applyProtection="0"/>
    <xf numFmtId="0" fontId="21" fillId="0" borderId="0"/>
  </cellStyleXfs>
  <cellXfs count="973">
    <xf numFmtId="0" fontId="0" fillId="0" borderId="0" xfId="0"/>
    <xf numFmtId="0" fontId="2"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3" fontId="1"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0" fontId="2" fillId="0" borderId="0" xfId="0" applyFont="1" applyFill="1" applyAlignment="1">
      <alignment horizontal="center" vertical="center"/>
    </xf>
    <xf numFmtId="0" fontId="5" fillId="0" borderId="6"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5" xfId="0" quotePrefix="1"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5"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4" fillId="0" borderId="5" xfId="0" applyFont="1" applyFill="1" applyBorder="1" applyAlignment="1">
      <alignment vertical="center" wrapText="1"/>
    </xf>
    <xf numFmtId="165" fontId="4" fillId="0" borderId="5" xfId="0" applyNumberFormat="1" applyFont="1" applyFill="1" applyBorder="1" applyAlignment="1">
      <alignment horizontal="center" vertical="center" wrapText="1"/>
    </xf>
    <xf numFmtId="0" fontId="19" fillId="0" borderId="0" xfId="0" applyFont="1" applyFill="1" applyBorder="1" applyAlignment="1">
      <alignment vertical="center"/>
    </xf>
    <xf numFmtId="3" fontId="4" fillId="0" borderId="6" xfId="0" applyNumberFormat="1" applyFont="1" applyFill="1" applyBorder="1" applyAlignment="1">
      <alignment horizontal="center" vertical="center" wrapText="1"/>
    </xf>
    <xf numFmtId="0" fontId="2" fillId="2" borderId="0" xfId="0" applyFont="1" applyFill="1" applyBorder="1" applyAlignment="1">
      <alignment vertical="center"/>
    </xf>
    <xf numFmtId="0" fontId="11" fillId="0" borderId="0" xfId="0" applyFont="1" applyFill="1" applyAlignment="1">
      <alignment horizontal="center" vertical="center"/>
    </xf>
    <xf numFmtId="0" fontId="22"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18" fillId="3" borderId="2"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xf>
    <xf numFmtId="17" fontId="4" fillId="0" borderId="5" xfId="0" quotePrefix="1" applyNumberFormat="1" applyFont="1" applyFill="1" applyBorder="1" applyAlignment="1">
      <alignment horizontal="center" vertical="center" wrapText="1"/>
    </xf>
    <xf numFmtId="14" fontId="18" fillId="0" borderId="5"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3" fontId="5" fillId="0" borderId="9" xfId="0" applyNumberFormat="1" applyFont="1" applyFill="1" applyBorder="1" applyAlignment="1">
      <alignment horizontal="center" vertical="center" wrapText="1"/>
    </xf>
    <xf numFmtId="0" fontId="5" fillId="0" borderId="9" xfId="0" applyFont="1" applyFill="1" applyBorder="1" applyAlignment="1">
      <alignment horizontal="right" vertical="center" wrapText="1"/>
    </xf>
    <xf numFmtId="165" fontId="5" fillId="0" borderId="9" xfId="0" applyNumberFormat="1" applyFont="1" applyFill="1" applyBorder="1" applyAlignment="1">
      <alignment horizontal="center" vertical="center" wrapText="1"/>
    </xf>
    <xf numFmtId="0" fontId="22" fillId="0" borderId="13" xfId="0" applyFont="1" applyFill="1" applyBorder="1" applyAlignment="1">
      <alignment horizontal="center" vertical="center"/>
    </xf>
    <xf numFmtId="0" fontId="23" fillId="0" borderId="0" xfId="0" applyFont="1" applyFill="1" applyAlignment="1">
      <alignment horizontal="center" vertical="center"/>
    </xf>
    <xf numFmtId="14" fontId="7" fillId="0" borderId="5" xfId="0" quotePrefix="1"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4" fillId="4" borderId="2" xfId="0" applyFont="1" applyFill="1" applyBorder="1" applyAlignment="1">
      <alignment vertical="center" wrapText="1"/>
    </xf>
    <xf numFmtId="166" fontId="7" fillId="4" borderId="2" xfId="0" applyNumberFormat="1" applyFont="1" applyFill="1" applyBorder="1" applyAlignment="1">
      <alignment horizontal="center" vertical="center" wrapText="1"/>
    </xf>
    <xf numFmtId="0" fontId="2" fillId="5" borderId="0" xfId="0" applyFont="1" applyFill="1" applyBorder="1" applyAlignment="1">
      <alignment vertical="center"/>
    </xf>
    <xf numFmtId="3" fontId="5" fillId="4" borderId="5" xfId="0" applyNumberFormat="1" applyFont="1" applyFill="1" applyBorder="1" applyAlignment="1">
      <alignment horizontal="center" vertical="center" wrapText="1"/>
    </xf>
    <xf numFmtId="0" fontId="2" fillId="4" borderId="0" xfId="0" applyFont="1" applyFill="1" applyBorder="1" applyAlignment="1">
      <alignment vertical="center"/>
    </xf>
    <xf numFmtId="0" fontId="1" fillId="5" borderId="0" xfId="0" applyFont="1" applyFill="1" applyBorder="1" applyAlignment="1">
      <alignment vertical="center"/>
    </xf>
    <xf numFmtId="165" fontId="4" fillId="4" borderId="10" xfId="0" applyNumberFormat="1" applyFont="1" applyFill="1" applyBorder="1" applyAlignment="1">
      <alignment horizontal="center" vertical="center" wrapText="1"/>
    </xf>
    <xf numFmtId="3" fontId="5" fillId="4"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6" xfId="0" applyFont="1" applyFill="1" applyBorder="1" applyAlignment="1">
      <alignment horizontal="center" vertical="center" wrapText="1"/>
    </xf>
    <xf numFmtId="165" fontId="17" fillId="4" borderId="12" xfId="0"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0" fontId="20" fillId="4" borderId="9" xfId="0"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14" fontId="26" fillId="4" borderId="2" xfId="0" applyNumberFormat="1" applyFont="1" applyFill="1" applyBorder="1" applyAlignment="1">
      <alignment horizontal="center" vertical="center" wrapText="1"/>
    </xf>
    <xf numFmtId="0" fontId="9" fillId="4" borderId="0" xfId="0" applyFont="1" applyFill="1" applyBorder="1" applyAlignment="1">
      <alignment vertical="center"/>
    </xf>
    <xf numFmtId="0" fontId="11" fillId="4" borderId="0" xfId="0" applyFont="1" applyFill="1" applyBorder="1" applyAlignment="1">
      <alignment horizontal="center" vertical="center"/>
    </xf>
    <xf numFmtId="0" fontId="4" fillId="4" borderId="9" xfId="0" applyFont="1" applyFill="1" applyBorder="1" applyAlignment="1">
      <alignment horizontal="center" vertical="center" wrapText="1"/>
    </xf>
    <xf numFmtId="3" fontId="3"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1" fillId="4" borderId="0" xfId="0" applyFont="1" applyFill="1" applyBorder="1" applyAlignment="1">
      <alignment vertical="center"/>
    </xf>
    <xf numFmtId="165" fontId="4" fillId="4" borderId="11" xfId="0" applyNumberFormat="1" applyFont="1" applyFill="1" applyBorder="1" applyAlignment="1">
      <alignment horizontal="center" vertical="center" wrapText="1"/>
    </xf>
    <xf numFmtId="14" fontId="7" fillId="0" borderId="2" xfId="0" quotePrefix="1"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0" fontId="5" fillId="4" borderId="9" xfId="0" applyFont="1" applyFill="1" applyBorder="1" applyAlignment="1">
      <alignment vertical="center" wrapText="1"/>
    </xf>
    <xf numFmtId="0" fontId="21" fillId="4" borderId="9" xfId="0" applyFont="1" applyFill="1" applyBorder="1" applyAlignment="1">
      <alignment horizontal="center" vertical="center" wrapText="1"/>
    </xf>
    <xf numFmtId="166" fontId="17" fillId="4" borderId="9" xfId="0" applyNumberFormat="1" applyFont="1" applyFill="1" applyBorder="1" applyAlignment="1">
      <alignment vertical="center" wrapText="1"/>
    </xf>
    <xf numFmtId="0" fontId="4" fillId="4" borderId="9" xfId="0" applyFont="1" applyFill="1" applyBorder="1" applyAlignment="1">
      <alignment vertical="center" wrapText="1"/>
    </xf>
    <xf numFmtId="14" fontId="4" fillId="4" borderId="9" xfId="0" quotePrefix="1" applyNumberFormat="1" applyFont="1" applyFill="1" applyBorder="1" applyAlignment="1">
      <alignment horizontal="center" vertical="center" wrapText="1"/>
    </xf>
    <xf numFmtId="0" fontId="13" fillId="4" borderId="9" xfId="0" applyFont="1" applyFill="1" applyBorder="1" applyAlignment="1">
      <alignment horizontal="center" vertical="center"/>
    </xf>
    <xf numFmtId="14" fontId="7" fillId="4" borderId="9" xfId="0" quotePrefix="1" applyNumberFormat="1" applyFont="1" applyFill="1" applyBorder="1" applyAlignment="1">
      <alignment horizontal="center" vertical="center" wrapText="1"/>
    </xf>
    <xf numFmtId="14" fontId="4" fillId="4" borderId="6" xfId="0" quotePrefix="1" applyNumberFormat="1" applyFont="1" applyFill="1" applyBorder="1" applyAlignment="1">
      <alignment horizontal="center" vertical="center" wrapText="1"/>
    </xf>
    <xf numFmtId="3" fontId="4" fillId="4" borderId="9" xfId="0" applyNumberFormat="1" applyFont="1" applyFill="1" applyBorder="1" applyAlignment="1">
      <alignment horizontal="center" vertical="center" wrapText="1"/>
    </xf>
    <xf numFmtId="165" fontId="27" fillId="4" borderId="14"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167" fontId="7" fillId="4" borderId="14"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4" xfId="0" applyFont="1" applyFill="1" applyBorder="1" applyAlignment="1">
      <alignment vertical="center" wrapText="1"/>
    </xf>
    <xf numFmtId="14" fontId="4" fillId="4" borderId="14" xfId="0" applyNumberFormat="1" applyFont="1" applyFill="1" applyBorder="1" applyAlignment="1">
      <alignment horizontal="center" vertical="center" wrapText="1"/>
    </xf>
    <xf numFmtId="14" fontId="27" fillId="4" borderId="14" xfId="0" applyNumberFormat="1" applyFont="1" applyFill="1" applyBorder="1" applyAlignment="1">
      <alignment horizontal="center" vertical="center" wrapText="1"/>
    </xf>
    <xf numFmtId="168" fontId="27" fillId="4" borderId="14"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0" fontId="28" fillId="0" borderId="0" xfId="1"/>
    <xf numFmtId="0" fontId="28" fillId="0" borderId="8" xfId="1" applyBorder="1"/>
    <xf numFmtId="0" fontId="28" fillId="0" borderId="15" xfId="1" applyBorder="1"/>
    <xf numFmtId="0" fontId="28" fillId="0" borderId="12" xfId="1" applyBorder="1"/>
    <xf numFmtId="0" fontId="28" fillId="0" borderId="10" xfId="1" applyBorder="1"/>
    <xf numFmtId="0" fontId="28" fillId="0" borderId="0" xfId="1" applyBorder="1"/>
    <xf numFmtId="0" fontId="28" fillId="0" borderId="13" xfId="1" applyBorder="1"/>
    <xf numFmtId="0" fontId="29" fillId="0" borderId="13" xfId="1" applyFont="1" applyBorder="1" applyAlignment="1"/>
    <xf numFmtId="0" fontId="29" fillId="0" borderId="0" xfId="1" applyFont="1" applyAlignment="1"/>
    <xf numFmtId="0" fontId="15" fillId="0" borderId="13" xfId="1" applyFont="1" applyBorder="1" applyAlignment="1"/>
    <xf numFmtId="0" fontId="15" fillId="0" borderId="0" xfId="1" applyFont="1" applyAlignment="1"/>
    <xf numFmtId="0" fontId="30" fillId="0" borderId="10" xfId="1" applyFont="1" applyBorder="1"/>
    <xf numFmtId="0" fontId="30" fillId="0" borderId="0" xfId="1" applyFont="1" applyBorder="1"/>
    <xf numFmtId="0" fontId="30" fillId="0" borderId="13" xfId="1" applyFont="1" applyBorder="1"/>
    <xf numFmtId="0" fontId="30" fillId="0" borderId="0" xfId="1" applyFont="1"/>
    <xf numFmtId="0" fontId="15" fillId="0" borderId="0" xfId="1" applyFont="1" applyBorder="1"/>
    <xf numFmtId="0" fontId="15" fillId="0" borderId="0" xfId="1" applyFont="1" applyBorder="1" applyAlignment="1">
      <alignment horizontal="right"/>
    </xf>
    <xf numFmtId="170" fontId="30" fillId="0" borderId="0" xfId="1" applyNumberFormat="1" applyFont="1" applyBorder="1" applyAlignment="1">
      <alignment horizontal="left"/>
    </xf>
    <xf numFmtId="0" fontId="30" fillId="0" borderId="0" xfId="1" applyFont="1" applyBorder="1" applyAlignment="1">
      <alignment wrapText="1"/>
    </xf>
    <xf numFmtId="0" fontId="30" fillId="0" borderId="0" xfId="1" quotePrefix="1" applyFont="1" applyBorder="1"/>
    <xf numFmtId="0" fontId="30" fillId="0" borderId="0" xfId="1" quotePrefix="1" applyFont="1" applyBorder="1" applyAlignment="1">
      <alignment wrapText="1"/>
    </xf>
    <xf numFmtId="0" fontId="28" fillId="0" borderId="0" xfId="1" applyBorder="1" applyAlignment="1">
      <alignment wrapText="1"/>
    </xf>
    <xf numFmtId="0" fontId="30" fillId="0" borderId="0" xfId="1" quotePrefix="1" applyFont="1" applyBorder="1" applyAlignment="1"/>
    <xf numFmtId="0" fontId="28" fillId="0" borderId="3" xfId="1" applyBorder="1"/>
    <xf numFmtId="0" fontId="28" fillId="0" borderId="14" xfId="1" applyBorder="1"/>
    <xf numFmtId="0" fontId="15" fillId="0" borderId="0" xfId="1" applyFont="1" applyBorder="1" applyAlignment="1">
      <alignment vertical="center"/>
    </xf>
    <xf numFmtId="0" fontId="30" fillId="0" borderId="0" xfId="1" applyFont="1" applyBorder="1" applyAlignment="1">
      <alignment vertical="center"/>
    </xf>
    <xf numFmtId="0" fontId="15" fillId="0" borderId="0" xfId="1" applyFont="1" applyBorder="1" applyAlignment="1">
      <alignment horizontal="right" vertical="center"/>
    </xf>
    <xf numFmtId="0" fontId="0" fillId="0" borderId="13" xfId="0" applyBorder="1"/>
    <xf numFmtId="0" fontId="11" fillId="0" borderId="13" xfId="0" applyFont="1" applyBorder="1" applyAlignment="1">
      <alignment wrapText="1"/>
    </xf>
    <xf numFmtId="0" fontId="0" fillId="0" borderId="13" xfId="0" applyBorder="1" applyAlignment="1"/>
    <xf numFmtId="0" fontId="8" fillId="0" borderId="0" xfId="0" applyFont="1"/>
    <xf numFmtId="0" fontId="11" fillId="0" borderId="0" xfId="0" applyFont="1"/>
    <xf numFmtId="0" fontId="8" fillId="0" borderId="0" xfId="3" applyFont="1"/>
    <xf numFmtId="0" fontId="34" fillId="0" borderId="0" xfId="0" applyFont="1" applyAlignment="1">
      <alignment horizontal="center"/>
    </xf>
    <xf numFmtId="3" fontId="35" fillId="0" borderId="0" xfId="0" applyNumberFormat="1" applyFont="1"/>
    <xf numFmtId="0" fontId="0" fillId="0" borderId="0" xfId="0" applyFill="1"/>
    <xf numFmtId="3" fontId="34" fillId="0" borderId="0" xfId="0" applyNumberFormat="1" applyFont="1"/>
    <xf numFmtId="0" fontId="1" fillId="0" borderId="0" xfId="0" applyFont="1"/>
    <xf numFmtId="0" fontId="36" fillId="0" borderId="0" xfId="3" applyFont="1"/>
    <xf numFmtId="0" fontId="37" fillId="0" borderId="0" xfId="3" applyFont="1"/>
    <xf numFmtId="0" fontId="2" fillId="0" borderId="0" xfId="3" applyFont="1"/>
    <xf numFmtId="0" fontId="2" fillId="0" borderId="0" xfId="3" applyFont="1" applyAlignment="1">
      <alignment horizontal="center"/>
    </xf>
    <xf numFmtId="3" fontId="0" fillId="0" borderId="0" xfId="0" applyNumberFormat="1"/>
    <xf numFmtId="0" fontId="11" fillId="0" borderId="0" xfId="3" applyFont="1" applyAlignment="1"/>
    <xf numFmtId="0" fontId="11" fillId="0" borderId="0" xfId="3" applyFont="1"/>
    <xf numFmtId="3" fontId="11" fillId="0" borderId="0" xfId="0" applyNumberFormat="1" applyFont="1"/>
    <xf numFmtId="0" fontId="11" fillId="0" borderId="0" xfId="0" applyFont="1" applyFill="1" applyBorder="1"/>
    <xf numFmtId="0" fontId="11" fillId="0" borderId="0" xfId="0" applyFont="1" applyAlignment="1"/>
    <xf numFmtId="0" fontId="2" fillId="4" borderId="2" xfId="0" applyFont="1" applyFill="1" applyBorder="1"/>
    <xf numFmtId="3" fontId="4" fillId="4" borderId="13" xfId="0" applyNumberFormat="1" applyFont="1" applyFill="1" applyBorder="1" applyAlignment="1">
      <alignment horizontal="center" vertical="center" wrapText="1"/>
    </xf>
    <xf numFmtId="14" fontId="4" fillId="4" borderId="5" xfId="0" quotePrefix="1" applyNumberFormat="1" applyFont="1" applyFill="1" applyBorder="1" applyAlignment="1">
      <alignment horizontal="center" vertical="center" wrapText="1"/>
    </xf>
    <xf numFmtId="0" fontId="12" fillId="4" borderId="0" xfId="0" applyFont="1" applyFill="1" applyAlignment="1">
      <alignment horizontal="center" vertical="center"/>
    </xf>
    <xf numFmtId="3" fontId="4"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167" fontId="7" fillId="4" borderId="2" xfId="0" applyNumberFormat="1" applyFont="1" applyFill="1" applyBorder="1" applyAlignment="1">
      <alignment horizontal="center" vertical="center" wrapText="1"/>
    </xf>
    <xf numFmtId="14" fontId="27" fillId="4" borderId="2" xfId="0" applyNumberFormat="1" applyFont="1" applyFill="1" applyBorder="1" applyAlignment="1">
      <alignment horizontal="center" vertical="center" wrapText="1"/>
    </xf>
    <xf numFmtId="14" fontId="27" fillId="4" borderId="9" xfId="0" applyNumberFormat="1" applyFont="1" applyFill="1" applyBorder="1" applyAlignment="1">
      <alignment horizontal="center" vertical="center" wrapText="1"/>
    </xf>
    <xf numFmtId="168" fontId="27" fillId="4" borderId="9"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wrapText="1"/>
    </xf>
    <xf numFmtId="0" fontId="16" fillId="4" borderId="0" xfId="0" applyFont="1" applyFill="1" applyBorder="1" applyAlignment="1">
      <alignment vertical="center"/>
    </xf>
    <xf numFmtId="0" fontId="19" fillId="4" borderId="0" xfId="0" applyFont="1" applyFill="1" applyBorder="1" applyAlignment="1">
      <alignment vertical="center"/>
    </xf>
    <xf numFmtId="3" fontId="40" fillId="4" borderId="2" xfId="0" applyNumberFormat="1" applyFont="1" applyFill="1" applyBorder="1" applyAlignment="1">
      <alignment horizontal="center" vertical="center" wrapText="1"/>
    </xf>
    <xf numFmtId="3" fontId="40" fillId="4" borderId="2" xfId="0" applyNumberFormat="1" applyFont="1" applyFill="1" applyBorder="1" applyAlignment="1">
      <alignment horizontal="left" vertical="center" wrapText="1"/>
    </xf>
    <xf numFmtId="0" fontId="20" fillId="4" borderId="2" xfId="0" applyFont="1" applyFill="1" applyBorder="1" applyAlignment="1">
      <alignment horizontal="center" vertical="center" wrapText="1"/>
    </xf>
    <xf numFmtId="165" fontId="20" fillId="4" borderId="2" xfId="0" applyNumberFormat="1" applyFont="1" applyFill="1" applyBorder="1" applyAlignment="1">
      <alignment horizontal="center" vertical="center" wrapText="1"/>
    </xf>
    <xf numFmtId="0" fontId="20" fillId="4" borderId="2" xfId="0" quotePrefix="1" applyFont="1" applyFill="1" applyBorder="1" applyAlignment="1">
      <alignment horizontal="center" vertical="center" wrapText="1"/>
    </xf>
    <xf numFmtId="14" fontId="20" fillId="4" borderId="2" xfId="0" applyNumberFormat="1" applyFont="1" applyFill="1" applyBorder="1" applyAlignment="1">
      <alignment horizontal="center" vertical="center" wrapText="1"/>
    </xf>
    <xf numFmtId="14" fontId="20" fillId="4" borderId="2" xfId="0" quotePrefix="1" applyNumberFormat="1" applyFont="1" applyFill="1" applyBorder="1" applyAlignment="1">
      <alignment horizontal="center" vertical="center" wrapText="1"/>
    </xf>
    <xf numFmtId="14" fontId="25" fillId="4" borderId="2" xfId="0" quotePrefix="1"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3" fontId="5" fillId="4" borderId="13" xfId="0" applyNumberFormat="1" applyFont="1" applyFill="1" applyBorder="1" applyAlignment="1">
      <alignment horizontal="center" vertical="center" wrapText="1"/>
    </xf>
    <xf numFmtId="3" fontId="17" fillId="4" borderId="13" xfId="0" applyNumberFormat="1" applyFont="1" applyFill="1" applyBorder="1" applyAlignment="1">
      <alignment horizontal="center" vertical="center" wrapText="1"/>
    </xf>
    <xf numFmtId="0" fontId="5" fillId="0" borderId="2" xfId="0" applyFont="1" applyFill="1" applyBorder="1" applyAlignment="1">
      <alignment vertical="center" wrapText="1"/>
    </xf>
    <xf numFmtId="171" fontId="4" fillId="4" borderId="2" xfId="0" applyNumberFormat="1" applyFont="1" applyFill="1" applyBorder="1" applyAlignment="1">
      <alignment horizontal="center" vertical="center" wrapText="1"/>
    </xf>
    <xf numFmtId="171" fontId="4"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3" fontId="17" fillId="4" borderId="2" xfId="0" applyNumberFormat="1" applyFont="1" applyFill="1" applyBorder="1" applyAlignment="1">
      <alignment horizontal="center" vertical="center" wrapText="1"/>
    </xf>
    <xf numFmtId="3" fontId="41" fillId="4" borderId="2" xfId="0" applyNumberFormat="1" applyFont="1" applyFill="1" applyBorder="1" applyAlignment="1">
      <alignment horizontal="center" vertical="center" wrapText="1"/>
    </xf>
    <xf numFmtId="0" fontId="20" fillId="4" borderId="9" xfId="0" applyNumberFormat="1" applyFont="1" applyFill="1" applyBorder="1" applyAlignment="1">
      <alignment horizontal="center" vertical="center" wrapText="1"/>
    </xf>
    <xf numFmtId="0" fontId="17" fillId="4" borderId="2" xfId="0" applyNumberFormat="1" applyFont="1" applyFill="1" applyBorder="1" applyAlignment="1">
      <alignment horizontal="center" vertical="center" wrapText="1"/>
    </xf>
    <xf numFmtId="0" fontId="26" fillId="4" borderId="2" xfId="0" applyNumberFormat="1" applyFont="1" applyFill="1" applyBorder="1" applyAlignment="1">
      <alignment horizontal="center" vertical="center" wrapText="1"/>
    </xf>
    <xf numFmtId="0" fontId="32" fillId="9" borderId="2" xfId="1" applyFont="1" applyFill="1" applyBorder="1" applyAlignment="1">
      <alignment horizontal="center" vertical="center" wrapText="1"/>
    </xf>
    <xf numFmtId="0" fontId="32" fillId="8" borderId="2" xfId="1" applyFont="1" applyFill="1" applyBorder="1" applyAlignment="1">
      <alignment horizontal="center" vertical="center" wrapText="1"/>
    </xf>
    <xf numFmtId="0" fontId="43" fillId="4" borderId="2" xfId="0" applyFont="1" applyFill="1" applyBorder="1" applyAlignment="1">
      <alignment vertical="center" wrapText="1"/>
    </xf>
    <xf numFmtId="3" fontId="43" fillId="0" borderId="2" xfId="0" applyNumberFormat="1" applyFont="1" applyFill="1" applyBorder="1" applyAlignment="1">
      <alignment horizontal="center" vertical="center" wrapText="1"/>
    </xf>
    <xf numFmtId="0" fontId="43" fillId="4" borderId="2" xfId="0" applyFont="1" applyFill="1" applyBorder="1" applyAlignment="1">
      <alignment horizontal="left" vertical="center" wrapText="1"/>
    </xf>
    <xf numFmtId="0" fontId="44" fillId="4" borderId="2" xfId="0" applyFont="1" applyFill="1" applyBorder="1" applyAlignment="1">
      <alignment vertical="center" wrapText="1"/>
    </xf>
    <xf numFmtId="0" fontId="14" fillId="4" borderId="7" xfId="0" applyFont="1" applyFill="1" applyBorder="1" applyAlignment="1">
      <alignment horizontal="left" vertical="center" wrapText="1"/>
    </xf>
    <xf numFmtId="0" fontId="24" fillId="4" borderId="14" xfId="0" applyFont="1" applyFill="1" applyBorder="1" applyAlignment="1">
      <alignment vertical="center" wrapText="1"/>
    </xf>
    <xf numFmtId="0" fontId="14" fillId="4" borderId="2" xfId="0" applyFont="1" applyFill="1" applyBorder="1" applyAlignment="1">
      <alignment vertical="center" wrapText="1"/>
    </xf>
    <xf numFmtId="0" fontId="43" fillId="4" borderId="2" xfId="0" applyFont="1" applyFill="1" applyBorder="1" applyAlignment="1">
      <alignment wrapText="1"/>
    </xf>
    <xf numFmtId="0" fontId="24" fillId="4" borderId="2" xfId="0" applyFont="1" applyFill="1" applyBorder="1" applyAlignment="1">
      <alignment horizontal="right" vertical="center" wrapText="1"/>
    </xf>
    <xf numFmtId="0" fontId="26" fillId="0" borderId="3" xfId="0" applyFont="1" applyFill="1" applyBorder="1" applyAlignment="1">
      <alignment horizontal="center" vertical="center" wrapText="1"/>
    </xf>
    <xf numFmtId="0" fontId="31" fillId="10" borderId="2" xfId="1" applyFont="1" applyFill="1" applyBorder="1" applyAlignment="1">
      <alignment horizontal="center" vertical="center" wrapText="1"/>
    </xf>
    <xf numFmtId="0" fontId="10" fillId="0" borderId="0" xfId="0" applyFont="1" applyFill="1" applyBorder="1" applyAlignment="1">
      <alignment horizontal="center" vertical="center"/>
    </xf>
    <xf numFmtId="3" fontId="5" fillId="4" borderId="5" xfId="0" applyNumberFormat="1"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13" xfId="0" applyFont="1" applyFill="1" applyBorder="1" applyAlignment="1">
      <alignment horizontal="center" vertical="center" wrapText="1"/>
    </xf>
    <xf numFmtId="14" fontId="5" fillId="4" borderId="5" xfId="0" applyNumberFormat="1" applyFont="1" applyFill="1" applyBorder="1" applyAlignment="1">
      <alignment horizontal="center" vertical="center" wrapText="1"/>
    </xf>
    <xf numFmtId="14" fontId="6" fillId="4" borderId="13" xfId="0" applyNumberFormat="1" applyFont="1" applyFill="1" applyBorder="1" applyAlignment="1">
      <alignment horizontal="center" vertical="center" wrapText="1"/>
    </xf>
    <xf numFmtId="0" fontId="14" fillId="4" borderId="7" xfId="0" applyFont="1" applyFill="1" applyBorder="1" applyAlignment="1">
      <alignment horizontal="right" vertical="center" wrapText="1"/>
    </xf>
    <xf numFmtId="0" fontId="46" fillId="0" borderId="0" xfId="0" applyFont="1" applyAlignment="1">
      <alignment horizontal="justify"/>
    </xf>
    <xf numFmtId="0" fontId="4" fillId="4" borderId="5" xfId="0" applyFont="1" applyFill="1" applyBorder="1" applyAlignment="1">
      <alignment vertical="center" wrapText="1"/>
    </xf>
    <xf numFmtId="14" fontId="7" fillId="4" borderId="5" xfId="0" quotePrefix="1" applyNumberFormat="1" applyFont="1" applyFill="1" applyBorder="1" applyAlignment="1">
      <alignment horizontal="center" vertical="center" wrapText="1"/>
    </xf>
    <xf numFmtId="0" fontId="33" fillId="0" borderId="0" xfId="0" quotePrefix="1" applyFont="1" applyBorder="1" applyAlignment="1">
      <alignment horizontal="justify" wrapText="1"/>
    </xf>
    <xf numFmtId="0" fontId="30" fillId="0" borderId="0" xfId="1" quotePrefix="1" applyFont="1" applyBorder="1" applyAlignment="1">
      <alignment vertical="center"/>
    </xf>
    <xf numFmtId="0" fontId="11" fillId="0" borderId="0" xfId="1" applyFont="1"/>
    <xf numFmtId="0" fontId="14" fillId="0" borderId="1" xfId="0" applyFont="1" applyFill="1" applyBorder="1" applyAlignment="1">
      <alignment vertical="center" wrapText="1"/>
    </xf>
    <xf numFmtId="3" fontId="8" fillId="0" borderId="6"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0" fillId="0" borderId="0" xfId="0" applyAlignment="1">
      <alignment wrapText="1"/>
    </xf>
    <xf numFmtId="0" fontId="4" fillId="4" borderId="7" xfId="0"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165" fontId="4" fillId="4" borderId="7"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0" fontId="11" fillId="0" borderId="0" xfId="0" applyFont="1" applyFill="1" applyAlignment="1">
      <alignment horizontal="left" vertical="center"/>
    </xf>
    <xf numFmtId="3" fontId="8" fillId="4" borderId="11" xfId="0" applyNumberFormat="1"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3" fontId="17" fillId="11" borderId="13" xfId="0" applyNumberFormat="1" applyFont="1" applyFill="1" applyBorder="1" applyAlignment="1">
      <alignment horizontal="center" vertical="center" wrapText="1"/>
    </xf>
    <xf numFmtId="0" fontId="17" fillId="11" borderId="5" xfId="0" applyFont="1" applyFill="1" applyBorder="1" applyAlignment="1">
      <alignment vertical="center" wrapText="1"/>
    </xf>
    <xf numFmtId="0" fontId="17" fillId="11" borderId="1"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26" fillId="11" borderId="7" xfId="0" applyFont="1" applyFill="1" applyBorder="1" applyAlignment="1">
      <alignment horizontal="center" vertical="center" wrapText="1"/>
    </xf>
    <xf numFmtId="166" fontId="4" fillId="4" borderId="2"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4" fontId="4" fillId="4" borderId="1" xfId="0" quotePrefix="1" applyNumberFormat="1" applyFont="1" applyFill="1" applyBorder="1" applyAlignment="1">
      <alignment horizontal="center" vertical="center" wrapText="1"/>
    </xf>
    <xf numFmtId="3" fontId="17" fillId="4" borderId="9" xfId="0" applyNumberFormat="1" applyFont="1" applyFill="1" applyBorder="1" applyAlignment="1">
      <alignment vertical="center" wrapText="1"/>
    </xf>
    <xf numFmtId="3" fontId="4" fillId="11" borderId="2" xfId="0" applyNumberFormat="1" applyFont="1" applyFill="1" applyBorder="1" applyAlignment="1">
      <alignment horizontal="center" vertical="center" wrapText="1"/>
    </xf>
    <xf numFmtId="165" fontId="4" fillId="11" borderId="2" xfId="0" applyNumberFormat="1" applyFont="1" applyFill="1" applyBorder="1" applyAlignment="1">
      <alignment horizontal="center" vertical="center" wrapText="1"/>
    </xf>
    <xf numFmtId="0" fontId="4" fillId="11" borderId="2" xfId="0" applyFont="1" applyFill="1" applyBorder="1" applyAlignment="1">
      <alignment horizontal="center" vertical="center" wrapText="1"/>
    </xf>
    <xf numFmtId="3" fontId="4" fillId="11" borderId="7" xfId="0" applyNumberFormat="1" applyFont="1" applyFill="1" applyBorder="1" applyAlignment="1">
      <alignment horizontal="center" vertical="center" wrapText="1"/>
    </xf>
    <xf numFmtId="172" fontId="4" fillId="11" borderId="7" xfId="0" applyNumberFormat="1" applyFont="1" applyFill="1" applyBorder="1" applyAlignment="1">
      <alignment horizontal="center" vertical="center" wrapText="1"/>
    </xf>
    <xf numFmtId="166" fontId="7" fillId="11" borderId="7" xfId="0" applyNumberFormat="1" applyFont="1" applyFill="1" applyBorder="1" applyAlignment="1">
      <alignment horizontal="center" vertical="center" wrapText="1"/>
    </xf>
    <xf numFmtId="0" fontId="4" fillId="0" borderId="2" xfId="0" applyFont="1" applyFill="1" applyBorder="1" applyAlignment="1">
      <alignment vertical="center" wrapText="1"/>
    </xf>
    <xf numFmtId="14" fontId="4" fillId="0" borderId="2" xfId="0" applyNumberFormat="1" applyFont="1" applyFill="1" applyBorder="1" applyAlignment="1">
      <alignment horizontal="center" vertical="center"/>
    </xf>
    <xf numFmtId="14" fontId="4" fillId="0" borderId="2" xfId="0" quotePrefix="1" applyNumberFormat="1" applyFont="1" applyFill="1" applyBorder="1" applyAlignment="1">
      <alignment horizontal="center" vertical="center" wrapText="1"/>
    </xf>
    <xf numFmtId="166" fontId="20" fillId="4" borderId="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71" fontId="4" fillId="4" borderId="15" xfId="0" applyNumberFormat="1" applyFont="1" applyFill="1" applyBorder="1" applyAlignment="1">
      <alignment horizontal="center" vertical="center" wrapText="1"/>
    </xf>
    <xf numFmtId="166" fontId="7" fillId="4" borderId="9" xfId="0" applyNumberFormat="1" applyFont="1" applyFill="1" applyBorder="1" applyAlignment="1">
      <alignment horizontal="center" vertical="center" wrapText="1"/>
    </xf>
    <xf numFmtId="171" fontId="4" fillId="4" borderId="12" xfId="0" applyNumberFormat="1" applyFont="1" applyFill="1" applyBorder="1" applyAlignment="1">
      <alignment horizontal="center" vertical="center" wrapText="1"/>
    </xf>
    <xf numFmtId="3" fontId="27" fillId="4" borderId="14" xfId="0" applyNumberFormat="1" applyFont="1" applyFill="1" applyBorder="1" applyAlignment="1">
      <alignment horizontal="center" vertical="center" wrapText="1"/>
    </xf>
    <xf numFmtId="165" fontId="17" fillId="4" borderId="6" xfId="0" applyNumberFormat="1" applyFont="1" applyFill="1" applyBorder="1" applyAlignment="1">
      <alignment horizontal="center" vertical="center" wrapText="1"/>
    </xf>
    <xf numFmtId="0" fontId="10" fillId="4" borderId="0" xfId="0" applyFont="1" applyFill="1" applyBorder="1" applyAlignment="1">
      <alignment horizontal="center" vertical="center"/>
    </xf>
    <xf numFmtId="0" fontId="22" fillId="4" borderId="0" xfId="0" applyFont="1" applyFill="1" applyBorder="1" applyAlignment="1">
      <alignment horizontal="center" vertical="center"/>
    </xf>
    <xf numFmtId="3" fontId="17" fillId="4" borderId="5" xfId="0" applyNumberFormat="1" applyFont="1" applyFill="1" applyBorder="1" applyAlignment="1">
      <alignment horizontal="center" vertical="center" wrapText="1"/>
    </xf>
    <xf numFmtId="3" fontId="5" fillId="4"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39" fillId="4" borderId="2" xfId="0" applyNumberFormat="1" applyFont="1" applyFill="1" applyBorder="1" applyAlignment="1">
      <alignment horizontal="center" vertical="center" wrapText="1"/>
    </xf>
    <xf numFmtId="3" fontId="5" fillId="0" borderId="2" xfId="0" applyNumberFormat="1" applyFont="1" applyFill="1" applyBorder="1" applyAlignment="1">
      <alignment vertical="center" wrapText="1"/>
    </xf>
    <xf numFmtId="0" fontId="17" fillId="0" borderId="2" xfId="0" applyFont="1" applyFill="1" applyBorder="1" applyAlignment="1">
      <alignment vertical="center" wrapText="1"/>
    </xf>
    <xf numFmtId="0" fontId="25" fillId="4" borderId="2" xfId="0" applyFont="1" applyFill="1" applyBorder="1" applyAlignment="1">
      <alignment vertical="center" wrapText="1"/>
    </xf>
    <xf numFmtId="0" fontId="25" fillId="4" borderId="15" xfId="0" applyFont="1" applyFill="1" applyBorder="1" applyAlignment="1">
      <alignment vertical="center" wrapText="1"/>
    </xf>
    <xf numFmtId="165" fontId="47" fillId="4" borderId="11" xfId="0" applyNumberFormat="1" applyFont="1" applyFill="1" applyBorder="1" applyAlignment="1">
      <alignment horizontal="center" vertical="center" wrapText="1"/>
    </xf>
    <xf numFmtId="165" fontId="26" fillId="4" borderId="10" xfId="0" applyNumberFormat="1" applyFont="1" applyFill="1" applyBorder="1" applyAlignment="1">
      <alignment horizontal="center" vertical="center" wrapText="1"/>
    </xf>
    <xf numFmtId="3" fontId="20" fillId="4"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3" fontId="20" fillId="4" borderId="6" xfId="0" applyNumberFormat="1" applyFont="1" applyFill="1" applyBorder="1" applyAlignment="1">
      <alignment horizontal="center" vertical="center" wrapText="1"/>
    </xf>
    <xf numFmtId="3" fontId="20" fillId="4" borderId="7" xfId="0" applyNumberFormat="1" applyFont="1" applyFill="1" applyBorder="1" applyAlignment="1">
      <alignment horizontal="center" vertical="center" wrapText="1"/>
    </xf>
    <xf numFmtId="3" fontId="20" fillId="4" borderId="13" xfId="0"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49" fontId="20" fillId="0" borderId="5" xfId="0" applyNumberFormat="1" applyFont="1" applyFill="1" applyBorder="1" applyAlignment="1">
      <alignment horizontal="left" vertical="center" wrapText="1"/>
    </xf>
    <xf numFmtId="49" fontId="20" fillId="0" borderId="2" xfId="0" applyNumberFormat="1" applyFont="1" applyFill="1" applyBorder="1" applyAlignment="1">
      <alignment horizontal="left" vertical="center" wrapText="1"/>
    </xf>
    <xf numFmtId="0" fontId="25" fillId="4" borderId="2" xfId="0" applyFont="1" applyFill="1" applyBorder="1" applyAlignment="1">
      <alignment horizontal="left" vertical="center" wrapText="1"/>
    </xf>
    <xf numFmtId="3" fontId="17" fillId="0" borderId="9" xfId="0" applyNumberFormat="1" applyFont="1" applyFill="1" applyBorder="1" applyAlignment="1">
      <alignment horizontal="left" vertical="center" wrapText="1"/>
    </xf>
    <xf numFmtId="3" fontId="20" fillId="4" borderId="2" xfId="0" applyNumberFormat="1" applyFont="1" applyFill="1" applyBorder="1" applyAlignment="1">
      <alignment horizontal="left" vertical="center" wrapText="1"/>
    </xf>
    <xf numFmtId="3" fontId="20" fillId="0" borderId="2" xfId="0" applyNumberFormat="1" applyFont="1" applyFill="1" applyBorder="1" applyAlignment="1">
      <alignment horizontal="left" vertical="center" wrapText="1"/>
    </xf>
    <xf numFmtId="0" fontId="25" fillId="4" borderId="9" xfId="0" applyFont="1" applyFill="1" applyBorder="1" applyAlignment="1">
      <alignment horizontal="left" vertical="center" wrapText="1"/>
    </xf>
    <xf numFmtId="0" fontId="17" fillId="4" borderId="5" xfId="0" applyFont="1" applyFill="1" applyBorder="1" applyAlignment="1">
      <alignment horizontal="right" vertical="center" wrapText="1"/>
    </xf>
    <xf numFmtId="171" fontId="4" fillId="0" borderId="6" xfId="0" applyNumberFormat="1" applyFont="1" applyFill="1" applyBorder="1" applyAlignment="1">
      <alignment horizontal="center" vertical="center" wrapText="1"/>
    </xf>
    <xf numFmtId="0" fontId="17" fillId="0" borderId="5" xfId="0" applyFont="1" applyFill="1" applyBorder="1" applyAlignment="1">
      <alignment vertical="center" wrapText="1"/>
    </xf>
    <xf numFmtId="0" fontId="39" fillId="4" borderId="2" xfId="0" applyFont="1" applyFill="1" applyBorder="1" applyAlignment="1">
      <alignment vertical="center" wrapText="1"/>
    </xf>
    <xf numFmtId="0" fontId="48" fillId="4" borderId="1" xfId="0" applyFont="1" applyFill="1" applyBorder="1" applyAlignment="1">
      <alignment horizontal="right" vertical="center" wrapText="1"/>
    </xf>
    <xf numFmtId="169" fontId="4" fillId="4" borderId="2"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0" fontId="14" fillId="6" borderId="2" xfId="0" applyFont="1" applyFill="1" applyBorder="1" applyAlignment="1">
      <alignment horizontal="right" vertical="center" wrapText="1"/>
    </xf>
    <xf numFmtId="0" fontId="14" fillId="6" borderId="2" xfId="0" applyFont="1" applyFill="1" applyBorder="1" applyAlignment="1">
      <alignment horizontal="center" vertical="center"/>
    </xf>
    <xf numFmtId="0" fontId="14" fillId="6" borderId="2" xfId="0" applyFont="1" applyFill="1" applyBorder="1" applyAlignment="1">
      <alignment horizontal="center" vertical="center" wrapText="1"/>
    </xf>
    <xf numFmtId="165" fontId="17" fillId="6" borderId="2" xfId="0" applyNumberFormat="1" applyFont="1" applyFill="1" applyBorder="1" applyAlignment="1">
      <alignment horizontal="center" vertical="center"/>
    </xf>
    <xf numFmtId="14" fontId="14" fillId="6" borderId="2" xfId="0" applyNumberFormat="1" applyFont="1" applyFill="1" applyBorder="1" applyAlignment="1">
      <alignment horizontal="center" vertical="center" wrapText="1"/>
    </xf>
    <xf numFmtId="0" fontId="0" fillId="0" borderId="0" xfId="0" applyAlignment="1"/>
    <xf numFmtId="165" fontId="47" fillId="4" borderId="7" xfId="0" applyNumberFormat="1" applyFont="1" applyFill="1" applyBorder="1" applyAlignment="1">
      <alignment horizontal="center" vertical="center" wrapText="1"/>
    </xf>
    <xf numFmtId="3" fontId="50" fillId="4" borderId="11" xfId="0" applyNumberFormat="1" applyFont="1" applyFill="1" applyBorder="1" applyAlignment="1">
      <alignment horizontal="center" vertical="center" wrapText="1"/>
    </xf>
    <xf numFmtId="166" fontId="50" fillId="4" borderId="2" xfId="0" applyNumberFormat="1" applyFont="1" applyFill="1" applyBorder="1" applyAlignment="1">
      <alignment horizontal="center" vertical="center" wrapText="1"/>
    </xf>
    <xf numFmtId="172" fontId="4" fillId="4" borderId="2"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165" fontId="4" fillId="7" borderId="2" xfId="0" applyNumberFormat="1" applyFont="1" applyFill="1" applyBorder="1" applyAlignment="1">
      <alignment horizontal="center" vertical="center" wrapText="1"/>
    </xf>
    <xf numFmtId="0" fontId="45" fillId="7" borderId="1" xfId="0" applyFont="1" applyFill="1" applyBorder="1" applyAlignment="1">
      <alignment horizontal="left" vertical="center" wrapText="1"/>
    </xf>
    <xf numFmtId="0" fontId="4" fillId="7" borderId="4" xfId="0" applyFont="1" applyFill="1" applyBorder="1" applyAlignment="1">
      <alignment horizontal="center" vertical="center" wrapText="1"/>
    </xf>
    <xf numFmtId="3" fontId="4" fillId="7" borderId="8" xfId="0" applyNumberFormat="1" applyFont="1" applyFill="1" applyBorder="1" applyAlignment="1">
      <alignment horizontal="center" vertical="center" wrapText="1"/>
    </xf>
    <xf numFmtId="3" fontId="4" fillId="7" borderId="1" xfId="0" applyNumberFormat="1" applyFont="1" applyFill="1" applyBorder="1" applyAlignment="1">
      <alignment horizontal="center" vertical="center" wrapText="1"/>
    </xf>
    <xf numFmtId="14" fontId="4" fillId="7" borderId="2" xfId="0" applyNumberFormat="1" applyFont="1" applyFill="1" applyBorder="1" applyAlignment="1">
      <alignment horizontal="center" vertical="center" wrapText="1"/>
    </xf>
    <xf numFmtId="14" fontId="7" fillId="7" borderId="4" xfId="0" applyNumberFormat="1" applyFont="1" applyFill="1" applyBorder="1" applyAlignment="1">
      <alignment horizontal="center" vertical="center" wrapText="1"/>
    </xf>
    <xf numFmtId="0" fontId="38" fillId="12" borderId="2" xfId="0" applyFont="1" applyFill="1" applyBorder="1"/>
    <xf numFmtId="0" fontId="2" fillId="0" borderId="8" xfId="0" applyFont="1" applyFill="1" applyBorder="1" applyAlignment="1">
      <alignment vertical="center"/>
    </xf>
    <xf numFmtId="0" fontId="9" fillId="0" borderId="10" xfId="0" applyFont="1" applyFill="1" applyBorder="1" applyAlignment="1">
      <alignment vertical="center"/>
    </xf>
    <xf numFmtId="0" fontId="2" fillId="4" borderId="10" xfId="0" applyFont="1" applyFill="1" applyBorder="1" applyAlignment="1">
      <alignment vertical="center"/>
    </xf>
    <xf numFmtId="0" fontId="1" fillId="4" borderId="10" xfId="0" applyFont="1" applyFill="1" applyBorder="1" applyAlignment="1">
      <alignment vertical="center"/>
    </xf>
    <xf numFmtId="0" fontId="16" fillId="0" borderId="10" xfId="0" applyFont="1" applyFill="1" applyBorder="1" applyAlignment="1">
      <alignment vertical="center"/>
    </xf>
    <xf numFmtId="0" fontId="19" fillId="0" borderId="10" xfId="0" applyFont="1" applyFill="1" applyBorder="1" applyAlignment="1">
      <alignment vertical="center"/>
    </xf>
    <xf numFmtId="0" fontId="2" fillId="0" borderId="10" xfId="0" applyFont="1" applyFill="1" applyBorder="1" applyAlignment="1">
      <alignment vertical="center"/>
    </xf>
    <xf numFmtId="0" fontId="1" fillId="0" borderId="10" xfId="0" applyFont="1" applyFill="1" applyBorder="1" applyAlignment="1">
      <alignment vertical="center"/>
    </xf>
    <xf numFmtId="0" fontId="2" fillId="0" borderId="3" xfId="0" applyFont="1" applyFill="1" applyBorder="1" applyAlignment="1">
      <alignment vertical="center"/>
    </xf>
    <xf numFmtId="0" fontId="15" fillId="4" borderId="0" xfId="0" applyFont="1" applyFill="1" applyBorder="1" applyAlignment="1">
      <alignment vertical="center"/>
    </xf>
    <xf numFmtId="165" fontId="47" fillId="4" borderId="0" xfId="0" applyNumberFormat="1" applyFont="1" applyFill="1" applyBorder="1" applyAlignment="1">
      <alignment horizontal="center" vertical="center" wrapText="1"/>
    </xf>
    <xf numFmtId="14" fontId="27" fillId="4" borderId="4"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167" fontId="7" fillId="4" borderId="4" xfId="0" applyNumberFormat="1" applyFont="1" applyFill="1" applyBorder="1" applyAlignment="1">
      <alignment horizontal="center" vertical="center" wrapText="1"/>
    </xf>
    <xf numFmtId="0" fontId="0" fillId="0" borderId="3" xfId="0" applyBorder="1" applyAlignment="1">
      <alignment horizontal="center" vertical="center" wrapText="1"/>
    </xf>
    <xf numFmtId="165" fontId="47" fillId="4" borderId="14" xfId="0" applyNumberFormat="1" applyFont="1" applyFill="1" applyBorder="1" applyAlignment="1">
      <alignment horizontal="center" vertical="center" wrapText="1"/>
    </xf>
    <xf numFmtId="0" fontId="48" fillId="4" borderId="6" xfId="0" applyFont="1" applyFill="1" applyBorder="1" applyAlignment="1">
      <alignment horizontal="right" vertical="center" wrapText="1"/>
    </xf>
    <xf numFmtId="175" fontId="30" fillId="0" borderId="0" xfId="1" applyNumberFormat="1" applyFont="1" applyBorder="1" applyAlignment="1">
      <alignment horizontal="left"/>
    </xf>
    <xf numFmtId="0" fontId="21" fillId="3" borderId="0" xfId="1" applyFont="1" applyFill="1" applyBorder="1"/>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0" fontId="42" fillId="4" borderId="9"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0" fontId="43" fillId="4" borderId="5" xfId="0" applyFont="1" applyFill="1" applyBorder="1" applyAlignment="1">
      <alignment vertical="center" wrapText="1"/>
    </xf>
    <xf numFmtId="0" fontId="14" fillId="0" borderId="2" xfId="0" applyFont="1" applyFill="1" applyBorder="1" applyAlignment="1">
      <alignment vertical="center" wrapText="1"/>
    </xf>
    <xf numFmtId="0" fontId="0" fillId="0" borderId="1" xfId="0" applyBorder="1" applyAlignment="1">
      <alignment horizontal="center" vertical="center" wrapText="1"/>
    </xf>
    <xf numFmtId="3" fontId="17" fillId="4" borderId="1"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6" fontId="7" fillId="4" borderId="15" xfId="0" applyNumberFormat="1" applyFont="1" applyFill="1" applyBorder="1" applyAlignment="1">
      <alignment horizontal="center" vertical="center" wrapText="1"/>
    </xf>
    <xf numFmtId="0" fontId="59" fillId="0" borderId="0" xfId="0" applyFont="1" applyFill="1" applyBorder="1" applyAlignment="1">
      <alignment horizontal="center" vertical="center"/>
    </xf>
    <xf numFmtId="3" fontId="60" fillId="4" borderId="13" xfId="0" applyNumberFormat="1" applyFont="1" applyFill="1" applyBorder="1" applyAlignment="1">
      <alignment horizontal="center" vertical="center" wrapText="1"/>
    </xf>
    <xf numFmtId="0" fontId="61" fillId="0" borderId="10" xfId="0" applyFont="1" applyFill="1" applyBorder="1" applyAlignment="1">
      <alignment vertical="center"/>
    </xf>
    <xf numFmtId="0" fontId="61" fillId="4" borderId="0" xfId="0" applyFont="1" applyFill="1" applyBorder="1" applyAlignment="1">
      <alignment vertical="center"/>
    </xf>
    <xf numFmtId="0" fontId="61" fillId="2" borderId="0" xfId="0" applyFont="1" applyFill="1" applyBorder="1" applyAlignment="1">
      <alignment vertical="center"/>
    </xf>
    <xf numFmtId="3" fontId="17" fillId="4" borderId="1"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0" fontId="20" fillId="4" borderId="12" xfId="0" applyFont="1" applyFill="1" applyBorder="1" applyAlignment="1">
      <alignment vertical="center" wrapText="1"/>
    </xf>
    <xf numFmtId="3" fontId="20" fillId="13" borderId="2" xfId="0" applyNumberFormat="1" applyFont="1" applyFill="1" applyBorder="1" applyAlignment="1">
      <alignment horizontal="center" vertical="center" wrapText="1"/>
    </xf>
    <xf numFmtId="3" fontId="4" fillId="13" borderId="2" xfId="0" applyNumberFormat="1" applyFont="1" applyFill="1" applyBorder="1" applyAlignment="1">
      <alignment horizontal="center" vertical="center" wrapText="1"/>
    </xf>
    <xf numFmtId="0" fontId="20" fillId="0" borderId="4" xfId="0" applyFont="1" applyFill="1" applyBorder="1" applyAlignment="1">
      <alignment vertical="center" wrapText="1"/>
    </xf>
    <xf numFmtId="0" fontId="4" fillId="0" borderId="1" xfId="0" applyFont="1" applyFill="1" applyBorder="1" applyAlignment="1">
      <alignment horizontal="center" vertical="center" wrapText="1"/>
    </xf>
    <xf numFmtId="172" fontId="4" fillId="0" borderId="2" xfId="0" applyNumberFormat="1" applyFon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 fillId="4" borderId="7" xfId="0" applyFont="1" applyFill="1" applyBorder="1" applyAlignment="1">
      <alignment horizontal="center" vertical="center" wrapText="1"/>
    </xf>
    <xf numFmtId="166" fontId="4" fillId="4" borderId="7" xfId="0" applyNumberFormat="1" applyFont="1" applyFill="1" applyBorder="1" applyAlignment="1">
      <alignment horizontal="center" vertical="center" wrapText="1"/>
    </xf>
    <xf numFmtId="0" fontId="0" fillId="13" borderId="2" xfId="0" applyFill="1" applyBorder="1"/>
    <xf numFmtId="3" fontId="17" fillId="4" borderId="7" xfId="0" applyNumberFormat="1" applyFont="1" applyFill="1" applyBorder="1" applyAlignment="1">
      <alignment horizontal="center" vertical="center" wrapText="1"/>
    </xf>
    <xf numFmtId="0" fontId="11" fillId="0" borderId="0" xfId="0" applyFont="1" applyAlignment="1"/>
    <xf numFmtId="0" fontId="14" fillId="4" borderId="2" xfId="0" applyFont="1" applyFill="1" applyBorder="1" applyAlignment="1">
      <alignment horizontal="left" vertical="center" wrapText="1"/>
    </xf>
    <xf numFmtId="1" fontId="4" fillId="4" borderId="7" xfId="0" applyNumberFormat="1" applyFont="1" applyFill="1" applyBorder="1" applyAlignment="1">
      <alignment horizontal="center" vertical="center" wrapText="1"/>
    </xf>
    <xf numFmtId="3" fontId="20" fillId="14" borderId="2" xfId="0" applyNumberFormat="1" applyFont="1" applyFill="1" applyBorder="1" applyAlignment="1">
      <alignment horizontal="center" vertical="center" wrapText="1"/>
    </xf>
    <xf numFmtId="166" fontId="4" fillId="14" borderId="2" xfId="0" applyNumberFormat="1" applyFont="1" applyFill="1" applyBorder="1" applyAlignment="1">
      <alignment horizontal="center" vertical="center" wrapText="1"/>
    </xf>
    <xf numFmtId="0" fontId="4" fillId="14" borderId="2" xfId="0" applyFont="1" applyFill="1" applyBorder="1" applyAlignment="1">
      <alignment horizontal="center" vertical="center" wrapText="1"/>
    </xf>
    <xf numFmtId="171" fontId="4" fillId="14" borderId="7" xfId="0" applyNumberFormat="1" applyFont="1" applyFill="1" applyBorder="1" applyAlignment="1">
      <alignment horizontal="center" vertical="center" wrapText="1"/>
    </xf>
    <xf numFmtId="166" fontId="7" fillId="14" borderId="7" xfId="0" applyNumberFormat="1" applyFont="1" applyFill="1" applyBorder="1" applyAlignment="1">
      <alignment horizontal="center" vertical="center" wrapText="1"/>
    </xf>
    <xf numFmtId="0" fontId="4" fillId="14" borderId="7" xfId="0" applyFont="1" applyFill="1" applyBorder="1" applyAlignment="1">
      <alignment horizontal="center" vertical="center" wrapText="1"/>
    </xf>
    <xf numFmtId="166" fontId="7" fillId="14" borderId="2" xfId="0" applyNumberFormat="1" applyFont="1" applyFill="1" applyBorder="1" applyAlignment="1">
      <alignment horizontal="center" vertical="center" wrapText="1"/>
    </xf>
    <xf numFmtId="0" fontId="0" fillId="14" borderId="2" xfId="0" applyFill="1" applyBorder="1"/>
    <xf numFmtId="3" fontId="20" fillId="15" borderId="2" xfId="0" applyNumberFormat="1" applyFont="1" applyFill="1" applyBorder="1" applyAlignment="1">
      <alignment horizontal="center" vertical="center" wrapText="1"/>
    </xf>
    <xf numFmtId="0" fontId="20" fillId="15" borderId="11" xfId="0" applyFont="1" applyFill="1" applyBorder="1" applyAlignment="1">
      <alignment vertical="center" wrapText="1"/>
    </xf>
    <xf numFmtId="0" fontId="4" fillId="15" borderId="2" xfId="0" applyFont="1" applyFill="1" applyBorder="1" applyAlignment="1">
      <alignment horizontal="center" vertical="center" wrapText="1"/>
    </xf>
    <xf numFmtId="165" fontId="4" fillId="15" borderId="2" xfId="0" applyNumberFormat="1" applyFont="1" applyFill="1" applyBorder="1" applyAlignment="1">
      <alignment horizontal="center" vertical="center" wrapText="1"/>
    </xf>
    <xf numFmtId="166" fontId="4" fillId="15" borderId="2" xfId="0" applyNumberFormat="1" applyFont="1" applyFill="1" applyBorder="1" applyAlignment="1">
      <alignment horizontal="center" vertical="center" wrapText="1"/>
    </xf>
    <xf numFmtId="173" fontId="4" fillId="15" borderId="2" xfId="0" applyNumberFormat="1" applyFont="1" applyFill="1" applyBorder="1" applyAlignment="1">
      <alignment horizontal="center" vertical="center" wrapText="1"/>
    </xf>
    <xf numFmtId="14" fontId="4" fillId="15" borderId="2" xfId="0" quotePrefix="1" applyNumberFormat="1" applyFont="1" applyFill="1" applyBorder="1" applyAlignment="1">
      <alignment horizontal="center" vertical="center" wrapText="1"/>
    </xf>
    <xf numFmtId="166" fontId="7" fillId="15" borderId="2" xfId="0" applyNumberFormat="1" applyFont="1" applyFill="1" applyBorder="1" applyAlignment="1">
      <alignment horizontal="center" vertical="center" wrapText="1"/>
    </xf>
    <xf numFmtId="0" fontId="20" fillId="15" borderId="2" xfId="0" applyFont="1" applyFill="1" applyBorder="1" applyAlignment="1">
      <alignment vertical="center" wrapText="1"/>
    </xf>
    <xf numFmtId="166" fontId="7" fillId="15" borderId="7" xfId="0" applyNumberFormat="1" applyFont="1" applyFill="1" applyBorder="1" applyAlignment="1">
      <alignment horizontal="center" vertical="center" wrapText="1"/>
    </xf>
    <xf numFmtId="0" fontId="43" fillId="15" borderId="2" xfId="0" applyFont="1" applyFill="1" applyBorder="1" applyAlignment="1">
      <alignment vertical="center" wrapText="1"/>
    </xf>
    <xf numFmtId="165" fontId="4" fillId="15" borderId="11" xfId="0" applyNumberFormat="1" applyFont="1" applyFill="1" applyBorder="1" applyAlignment="1">
      <alignment horizontal="center" vertical="center" wrapText="1"/>
    </xf>
    <xf numFmtId="0" fontId="4" fillId="15" borderId="7" xfId="0" applyFont="1" applyFill="1" applyBorder="1" applyAlignment="1">
      <alignment horizontal="center" vertical="center" wrapText="1"/>
    </xf>
    <xf numFmtId="0" fontId="2" fillId="15" borderId="2" xfId="0" applyFont="1" applyFill="1" applyBorder="1"/>
    <xf numFmtId="0" fontId="15" fillId="4" borderId="0" xfId="0" applyFont="1" applyFill="1" applyBorder="1" applyAlignment="1">
      <alignment horizontal="center" wrapText="1"/>
    </xf>
    <xf numFmtId="0" fontId="17" fillId="4" borderId="2" xfId="0" applyFont="1" applyFill="1" applyBorder="1" applyAlignment="1">
      <alignment vertical="center" wrapText="1"/>
    </xf>
    <xf numFmtId="14" fontId="4" fillId="4" borderId="6" xfId="0" applyNumberFormat="1" applyFont="1" applyFill="1" applyBorder="1" applyAlignment="1">
      <alignment horizontal="center" vertical="center" wrapText="1"/>
    </xf>
    <xf numFmtId="14" fontId="7" fillId="4" borderId="2" xfId="0" quotePrefix="1" applyNumberFormat="1" applyFont="1" applyFill="1" applyBorder="1" applyAlignment="1">
      <alignment horizontal="center" vertical="center" wrapText="1"/>
    </xf>
    <xf numFmtId="166" fontId="4" fillId="4" borderId="11" xfId="0" applyNumberFormat="1" applyFont="1" applyFill="1" applyBorder="1" applyAlignment="1">
      <alignment horizontal="center" vertical="center" wrapText="1"/>
    </xf>
    <xf numFmtId="0" fontId="2" fillId="4" borderId="7" xfId="0" applyFont="1" applyFill="1" applyBorder="1" applyAlignment="1">
      <alignment vertical="center"/>
    </xf>
    <xf numFmtId="0" fontId="9" fillId="4" borderId="5" xfId="0" applyFont="1" applyFill="1" applyBorder="1" applyAlignment="1">
      <alignment vertical="center"/>
    </xf>
    <xf numFmtId="0" fontId="1" fillId="4" borderId="5" xfId="0" applyFont="1" applyFill="1" applyBorder="1" applyAlignment="1">
      <alignment vertical="center"/>
    </xf>
    <xf numFmtId="0" fontId="16" fillId="4" borderId="5" xfId="0" applyFont="1" applyFill="1" applyBorder="1" applyAlignment="1">
      <alignment vertical="center"/>
    </xf>
    <xf numFmtId="0" fontId="19" fillId="4" borderId="5" xfId="0" applyFont="1" applyFill="1" applyBorder="1" applyAlignment="1">
      <alignment vertical="center"/>
    </xf>
    <xf numFmtId="0" fontId="2" fillId="4" borderId="5" xfId="0" applyFont="1" applyFill="1" applyBorder="1" applyAlignment="1">
      <alignment vertical="center"/>
    </xf>
    <xf numFmtId="0" fontId="61" fillId="4" borderId="5" xfId="0" applyFont="1" applyFill="1" applyBorder="1" applyAlignment="1">
      <alignment vertical="center"/>
    </xf>
    <xf numFmtId="174" fontId="56" fillId="4" borderId="5" xfId="4" applyNumberFormat="1" applyFont="1" applyFill="1" applyBorder="1" applyAlignment="1">
      <alignment vertical="center"/>
    </xf>
    <xf numFmtId="174" fontId="55" fillId="4" borderId="5" xfId="4" applyNumberFormat="1" applyFont="1" applyFill="1" applyBorder="1" applyAlignment="1">
      <alignment vertical="center"/>
    </xf>
    <xf numFmtId="174" fontId="54" fillId="4" borderId="5" xfId="4" applyNumberFormat="1" applyFont="1" applyFill="1" applyBorder="1" applyAlignment="1">
      <alignment vertical="center"/>
    </xf>
    <xf numFmtId="0" fontId="2" fillId="4" borderId="1" xfId="0" applyFont="1" applyFill="1" applyBorder="1" applyAlignment="1">
      <alignment vertical="center"/>
    </xf>
    <xf numFmtId="0" fontId="29"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xf numFmtId="14" fontId="5" fillId="4" borderId="13" xfId="0" applyNumberFormat="1" applyFont="1" applyFill="1" applyBorder="1" applyAlignment="1">
      <alignment horizontal="center" vertical="center" wrapText="1"/>
    </xf>
    <xf numFmtId="176" fontId="4" fillId="16" borderId="7"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166" fontId="4" fillId="4" borderId="7" xfId="0" applyNumberFormat="1" applyFont="1" applyFill="1" applyBorder="1" applyAlignment="1">
      <alignment horizontal="center" vertical="center" wrapText="1"/>
    </xf>
    <xf numFmtId="166" fontId="7" fillId="4" borderId="7" xfId="0" applyNumberFormat="1"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6" fontId="62" fillId="10" borderId="1" xfId="0" applyNumberFormat="1" applyFont="1" applyFill="1" applyBorder="1" applyAlignment="1">
      <alignment horizontal="center" vertical="center" wrapText="1"/>
    </xf>
    <xf numFmtId="3" fontId="39" fillId="4" borderId="5" xfId="0" applyNumberFormat="1" applyFont="1" applyFill="1" applyBorder="1" applyAlignment="1">
      <alignment horizontal="center" vertical="center" wrapText="1"/>
    </xf>
    <xf numFmtId="171" fontId="4" fillId="0" borderId="7" xfId="0" applyNumberFormat="1" applyFont="1" applyFill="1" applyBorder="1" applyAlignment="1">
      <alignment horizontal="center" vertical="center" wrapText="1"/>
    </xf>
    <xf numFmtId="172" fontId="9" fillId="0" borderId="0" xfId="0" applyNumberFormat="1" applyFont="1" applyFill="1" applyBorder="1"/>
    <xf numFmtId="166" fontId="62" fillId="6" borderId="2" xfId="0" applyNumberFormat="1" applyFont="1" applyFill="1" applyBorder="1" applyAlignment="1">
      <alignment horizontal="center" vertical="center"/>
    </xf>
    <xf numFmtId="166" fontId="7" fillId="16" borderId="2" xfId="0" applyNumberFormat="1" applyFont="1" applyFill="1" applyBorder="1" applyAlignment="1">
      <alignment horizontal="center" vertical="center" wrapText="1"/>
    </xf>
    <xf numFmtId="172" fontId="4" fillId="15" borderId="2" xfId="0" applyNumberFormat="1" applyFont="1" applyFill="1" applyBorder="1" applyAlignment="1">
      <alignment horizontal="center" vertical="center" wrapText="1"/>
    </xf>
    <xf numFmtId="166" fontId="4" fillId="4" borderId="4" xfId="0" applyNumberFormat="1" applyFont="1" applyFill="1" applyBorder="1" applyAlignment="1">
      <alignment vertical="center" wrapText="1"/>
    </xf>
    <xf numFmtId="166" fontId="2" fillId="0" borderId="0" xfId="0" applyNumberFormat="1" applyFont="1" applyFill="1" applyAlignment="1">
      <alignment horizontal="center" vertical="center"/>
    </xf>
    <xf numFmtId="166" fontId="14" fillId="6" borderId="2" xfId="0" applyNumberFormat="1" applyFont="1" applyFill="1" applyBorder="1" applyAlignment="1">
      <alignment horizontal="center" vertical="center" wrapText="1"/>
    </xf>
    <xf numFmtId="165" fontId="14" fillId="6" borderId="2" xfId="0" applyNumberFormat="1" applyFont="1" applyFill="1" applyBorder="1" applyAlignment="1">
      <alignment horizontal="center" vertical="center" wrapText="1"/>
    </xf>
    <xf numFmtId="166" fontId="4" fillId="4" borderId="2" xfId="0" applyNumberFormat="1" applyFont="1" applyFill="1" applyBorder="1" applyAlignment="1">
      <alignment vertical="center" wrapText="1"/>
    </xf>
    <xf numFmtId="165" fontId="4" fillId="16" borderId="11" xfId="0" applyNumberFormat="1" applyFont="1" applyFill="1" applyBorder="1" applyAlignment="1">
      <alignment horizontal="center" vertical="center" wrapText="1"/>
    </xf>
    <xf numFmtId="49" fontId="20" fillId="13" borderId="7" xfId="0" applyNumberFormat="1" applyFont="1" applyFill="1" applyBorder="1" applyAlignment="1">
      <alignment horizontal="center" vertical="center" wrapText="1"/>
    </xf>
    <xf numFmtId="166" fontId="4" fillId="4" borderId="5" xfId="0" applyNumberFormat="1" applyFont="1" applyFill="1" applyBorder="1" applyAlignment="1">
      <alignment horizontal="center" vertical="center" wrapText="1"/>
    </xf>
    <xf numFmtId="166" fontId="7" fillId="4" borderId="7" xfId="0" applyNumberFormat="1" applyFont="1" applyFill="1" applyBorder="1" applyAlignment="1">
      <alignment horizontal="center" vertical="center" wrapText="1"/>
    </xf>
    <xf numFmtId="166" fontId="4" fillId="4" borderId="10" xfId="0" applyNumberFormat="1" applyFont="1" applyFill="1" applyBorder="1" applyAlignment="1">
      <alignment horizontal="center" vertical="center" wrapText="1"/>
    </xf>
    <xf numFmtId="14" fontId="4" fillId="15" borderId="2"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166" fontId="4" fillId="4" borderId="5"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166" fontId="4" fillId="4" borderId="5" xfId="0" applyNumberFormat="1" applyFont="1" applyFill="1" applyBorder="1" applyAlignment="1">
      <alignment horizontal="center" vertical="center" wrapText="1"/>
    </xf>
    <xf numFmtId="0" fontId="4" fillId="17" borderId="2" xfId="0" applyFont="1" applyFill="1" applyBorder="1" applyAlignment="1">
      <alignment horizontal="center" vertical="center" wrapText="1"/>
    </xf>
    <xf numFmtId="169" fontId="4" fillId="17" borderId="2" xfId="0" applyNumberFormat="1" applyFont="1" applyFill="1" applyBorder="1" applyAlignment="1">
      <alignment horizontal="center" vertical="center" wrapText="1"/>
    </xf>
    <xf numFmtId="0" fontId="20" fillId="18" borderId="11" xfId="0" applyFont="1" applyFill="1" applyBorder="1" applyAlignment="1">
      <alignment vertical="center" wrapText="1"/>
    </xf>
    <xf numFmtId="3" fontId="20" fillId="18" borderId="2" xfId="0" applyNumberFormat="1" applyFont="1" applyFill="1" applyBorder="1" applyAlignment="1">
      <alignment horizontal="center" vertical="center" wrapText="1"/>
    </xf>
    <xf numFmtId="0" fontId="4" fillId="18" borderId="2" xfId="0" applyFont="1" applyFill="1" applyBorder="1" applyAlignment="1">
      <alignment horizontal="center" vertical="center" wrapText="1"/>
    </xf>
    <xf numFmtId="165" fontId="4" fillId="18" borderId="11" xfId="0" applyNumberFormat="1" applyFont="1" applyFill="1" applyBorder="1" applyAlignment="1">
      <alignment horizontal="center" vertical="center" wrapText="1"/>
    </xf>
    <xf numFmtId="166" fontId="4" fillId="18" borderId="2" xfId="0" applyNumberFormat="1" applyFont="1" applyFill="1" applyBorder="1" applyAlignment="1">
      <alignment horizontal="center" vertical="center" wrapText="1"/>
    </xf>
    <xf numFmtId="172" fontId="4" fillId="18" borderId="2" xfId="0" quotePrefix="1" applyNumberFormat="1" applyFont="1" applyFill="1" applyBorder="1" applyAlignment="1">
      <alignment horizontal="center" vertical="center" wrapText="1"/>
    </xf>
    <xf numFmtId="166" fontId="4" fillId="18" borderId="7" xfId="0" applyNumberFormat="1" applyFont="1" applyFill="1" applyBorder="1" applyAlignment="1">
      <alignment horizontal="center" vertical="center" wrapText="1"/>
    </xf>
    <xf numFmtId="166" fontId="7" fillId="18" borderId="2" xfId="0" applyNumberFormat="1" applyFont="1" applyFill="1" applyBorder="1" applyAlignment="1">
      <alignment horizontal="center" vertical="center" wrapText="1"/>
    </xf>
    <xf numFmtId="0" fontId="2" fillId="18" borderId="2" xfId="0" applyFont="1" applyFill="1" applyBorder="1"/>
    <xf numFmtId="0" fontId="4" fillId="18" borderId="11" xfId="0" applyFont="1" applyFill="1" applyBorder="1" applyAlignment="1">
      <alignment vertical="center" wrapText="1"/>
    </xf>
    <xf numFmtId="171" fontId="4" fillId="18" borderId="1" xfId="0" applyNumberFormat="1" applyFont="1" applyFill="1" applyBorder="1" applyAlignment="1">
      <alignment horizontal="center" vertical="center" wrapText="1"/>
    </xf>
    <xf numFmtId="171" fontId="4" fillId="18" borderId="2" xfId="0" applyNumberFormat="1" applyFont="1" applyFill="1" applyBorder="1" applyAlignment="1">
      <alignment horizontal="center" vertical="center" wrapText="1"/>
    </xf>
    <xf numFmtId="176" fontId="4" fillId="18" borderId="2"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2" xfId="0" applyFont="1" applyFill="1" applyBorder="1" applyAlignment="1">
      <alignment vertical="center" wrapText="1"/>
    </xf>
    <xf numFmtId="165" fontId="4" fillId="17" borderId="11" xfId="0" applyNumberFormat="1" applyFont="1" applyFill="1" applyBorder="1" applyAlignment="1">
      <alignment horizontal="center" vertical="center" wrapText="1"/>
    </xf>
    <xf numFmtId="166" fontId="4" fillId="17" borderId="2" xfId="0" applyNumberFormat="1" applyFont="1" applyFill="1" applyBorder="1" applyAlignment="1">
      <alignment horizontal="center" vertical="center" wrapText="1"/>
    </xf>
    <xf numFmtId="17" fontId="4" fillId="17" borderId="2" xfId="0" applyNumberFormat="1" applyFont="1" applyFill="1" applyBorder="1" applyAlignment="1">
      <alignment horizontal="center" vertical="center" wrapText="1"/>
    </xf>
    <xf numFmtId="14" fontId="4" fillId="17" borderId="2" xfId="0" applyNumberFormat="1" applyFont="1" applyFill="1" applyBorder="1" applyAlignment="1">
      <alignment horizontal="center" vertical="center" wrapText="1"/>
    </xf>
    <xf numFmtId="172" fontId="4" fillId="17" borderId="2" xfId="0" quotePrefix="1" applyNumberFormat="1" applyFont="1" applyFill="1" applyBorder="1" applyAlignment="1">
      <alignment horizontal="center" vertical="center" wrapText="1"/>
    </xf>
    <xf numFmtId="176" fontId="4" fillId="17" borderId="2" xfId="0" applyNumberFormat="1" applyFont="1" applyFill="1" applyBorder="1" applyAlignment="1">
      <alignment horizontal="center" vertical="center" wrapText="1"/>
    </xf>
    <xf numFmtId="0" fontId="20" fillId="18" borderId="12" xfId="0" applyFont="1" applyFill="1" applyBorder="1" applyAlignment="1">
      <alignment vertical="center" wrapText="1"/>
    </xf>
    <xf numFmtId="3" fontId="4" fillId="18" borderId="7" xfId="0" applyNumberFormat="1" applyFont="1" applyFill="1" applyBorder="1" applyAlignment="1">
      <alignment horizontal="center" vertical="center" wrapText="1"/>
    </xf>
    <xf numFmtId="3" fontId="4" fillId="18" borderId="2" xfId="0" applyNumberFormat="1" applyFont="1" applyFill="1" applyBorder="1" applyAlignment="1">
      <alignment horizontal="center" vertical="center" wrapText="1"/>
    </xf>
    <xf numFmtId="166" fontId="4" fillId="18" borderId="11" xfId="0" applyNumberFormat="1" applyFont="1" applyFill="1" applyBorder="1" applyAlignment="1">
      <alignment horizontal="center" vertical="center" wrapText="1"/>
    </xf>
    <xf numFmtId="176" fontId="4" fillId="18" borderId="7" xfId="0" applyNumberFormat="1" applyFont="1" applyFill="1" applyBorder="1" applyAlignment="1">
      <alignment horizontal="center" vertical="center" wrapText="1"/>
    </xf>
    <xf numFmtId="3" fontId="64" fillId="12" borderId="2" xfId="0" applyNumberFormat="1" applyFont="1" applyFill="1" applyBorder="1" applyAlignment="1">
      <alignment horizontal="center" vertical="center" wrapText="1"/>
    </xf>
    <xf numFmtId="0" fontId="65" fillId="12" borderId="12" xfId="0" applyFont="1" applyFill="1" applyBorder="1" applyAlignment="1">
      <alignment vertical="center" wrapText="1"/>
    </xf>
    <xf numFmtId="3" fontId="20" fillId="12" borderId="2" xfId="0" applyNumberFormat="1" applyFont="1" applyFill="1" applyBorder="1" applyAlignment="1">
      <alignment horizontal="center" vertical="center" wrapText="1"/>
    </xf>
    <xf numFmtId="0" fontId="25" fillId="12" borderId="12" xfId="0" applyFont="1" applyFill="1" applyBorder="1" applyAlignment="1">
      <alignment vertical="center" wrapText="1"/>
    </xf>
    <xf numFmtId="0" fontId="43" fillId="12" borderId="7" xfId="0" applyFont="1" applyFill="1" applyBorder="1" applyAlignment="1">
      <alignment horizontal="left" vertical="center" wrapText="1"/>
    </xf>
    <xf numFmtId="3" fontId="20" fillId="12" borderId="7" xfId="0" applyNumberFormat="1" applyFont="1" applyFill="1" applyBorder="1" applyAlignment="1">
      <alignment horizontal="center" vertical="center" wrapText="1"/>
    </xf>
    <xf numFmtId="0" fontId="20" fillId="12" borderId="8" xfId="0" applyFont="1" applyFill="1" applyBorder="1" applyAlignment="1">
      <alignment vertical="center" wrapText="1"/>
    </xf>
    <xf numFmtId="49" fontId="5" fillId="4" borderId="2" xfId="0" applyNumberFormat="1" applyFont="1" applyFill="1" applyBorder="1" applyAlignment="1">
      <alignment horizontal="center" vertical="center" wrapText="1"/>
    </xf>
    <xf numFmtId="49" fontId="20" fillId="4" borderId="2" xfId="0" applyNumberFormat="1" applyFont="1" applyFill="1" applyBorder="1" applyAlignment="1">
      <alignment horizontal="left" vertical="center" wrapText="1"/>
    </xf>
    <xf numFmtId="14" fontId="4" fillId="4" borderId="2" xfId="0" applyNumberFormat="1" applyFont="1" applyFill="1" applyBorder="1" applyAlignment="1">
      <alignment horizontal="center" vertical="center"/>
    </xf>
    <xf numFmtId="14" fontId="4" fillId="4" borderId="2" xfId="0" quotePrefix="1" applyNumberFormat="1" applyFont="1" applyFill="1" applyBorder="1" applyAlignment="1">
      <alignment horizontal="center" vertical="center" wrapText="1"/>
    </xf>
    <xf numFmtId="165" fontId="4" fillId="4" borderId="14" xfId="0" applyNumberFormat="1" applyFont="1" applyFill="1" applyBorder="1" applyAlignment="1">
      <alignment horizontal="center" vertical="center" wrapText="1"/>
    </xf>
    <xf numFmtId="14" fontId="4" fillId="4" borderId="14" xfId="0" quotePrefix="1" applyNumberFormat="1" applyFont="1" applyFill="1" applyBorder="1" applyAlignment="1">
      <alignment horizontal="center" vertical="center" wrapText="1"/>
    </xf>
    <xf numFmtId="173" fontId="4" fillId="4" borderId="14" xfId="0" applyNumberFormat="1" applyFont="1" applyFill="1" applyBorder="1" applyAlignment="1">
      <alignment horizontal="center" vertical="center" wrapText="1"/>
    </xf>
    <xf numFmtId="166" fontId="7" fillId="4" borderId="14" xfId="0" applyNumberFormat="1" applyFont="1" applyFill="1" applyBorder="1" applyAlignment="1">
      <alignment horizontal="center" vertical="center" wrapText="1"/>
    </xf>
    <xf numFmtId="166" fontId="63" fillId="10" borderId="2" xfId="0" applyNumberFormat="1" applyFont="1" applyFill="1" applyBorder="1" applyAlignment="1">
      <alignment horizontal="center" vertical="center" wrapText="1"/>
    </xf>
    <xf numFmtId="166" fontId="50" fillId="4" borderId="5" xfId="0" applyNumberFormat="1" applyFont="1" applyFill="1" applyBorder="1" applyAlignment="1">
      <alignment horizontal="center" vertical="center" wrapText="1"/>
    </xf>
    <xf numFmtId="0" fontId="25" fillId="15" borderId="12" xfId="0" applyFont="1" applyFill="1" applyBorder="1" applyAlignment="1">
      <alignment vertical="center" wrapText="1"/>
    </xf>
    <xf numFmtId="3" fontId="4" fillId="15" borderId="2" xfId="0" applyNumberFormat="1" applyFont="1" applyFill="1" applyBorder="1" applyAlignment="1">
      <alignment horizontal="center" vertical="center" wrapText="1"/>
    </xf>
    <xf numFmtId="0" fontId="25" fillId="15" borderId="2" xfId="0" applyFont="1" applyFill="1" applyBorder="1" applyAlignment="1">
      <alignment vertical="center" wrapText="1"/>
    </xf>
    <xf numFmtId="171" fontId="4" fillId="15" borderId="2" xfId="0" applyNumberFormat="1" applyFont="1" applyFill="1" applyBorder="1" applyAlignment="1">
      <alignment horizontal="center" vertical="center" wrapText="1"/>
    </xf>
    <xf numFmtId="176" fontId="4" fillId="15" borderId="7" xfId="0" applyNumberFormat="1"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3" fillId="15" borderId="7" xfId="0" applyFont="1" applyFill="1" applyBorder="1" applyAlignment="1">
      <alignment vertical="center" wrapText="1"/>
    </xf>
    <xf numFmtId="0" fontId="20" fillId="17" borderId="2" xfId="0" applyFont="1" applyFill="1" applyBorder="1" applyAlignment="1">
      <alignment vertical="center" wrapText="1"/>
    </xf>
    <xf numFmtId="176" fontId="4" fillId="16" borderId="2" xfId="0" applyNumberFormat="1" applyFont="1" applyFill="1" applyBorder="1" applyAlignment="1">
      <alignment horizontal="center" vertical="center" wrapText="1"/>
    </xf>
    <xf numFmtId="166" fontId="62" fillId="10" borderId="2" xfId="0" applyNumberFormat="1" applyFont="1" applyFill="1" applyBorder="1" applyAlignment="1">
      <alignment horizontal="center" vertical="center" wrapText="1"/>
    </xf>
    <xf numFmtId="3" fontId="17" fillId="4" borderId="8"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7" fillId="19" borderId="5" xfId="0" applyFont="1" applyFill="1" applyBorder="1" applyAlignment="1">
      <alignment vertical="center" wrapText="1"/>
    </xf>
    <xf numFmtId="3" fontId="20" fillId="19" borderId="2"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3" fontId="17" fillId="4" borderId="8" xfId="0" applyNumberFormat="1" applyFont="1" applyFill="1" applyBorder="1" applyAlignment="1">
      <alignment horizontal="center" vertical="center" wrapText="1"/>
    </xf>
    <xf numFmtId="0" fontId="38" fillId="8" borderId="2" xfId="0" applyFont="1" applyFill="1" applyBorder="1"/>
    <xf numFmtId="3" fontId="17" fillId="20" borderId="7" xfId="0" applyNumberFormat="1" applyFont="1" applyFill="1" applyBorder="1" applyAlignment="1">
      <alignment horizontal="center" vertical="center" wrapText="1"/>
    </xf>
    <xf numFmtId="3" fontId="5" fillId="20" borderId="6" xfId="0" applyNumberFormat="1" applyFont="1" applyFill="1" applyBorder="1" applyAlignment="1">
      <alignment horizontal="center" vertical="center" wrapText="1"/>
    </xf>
    <xf numFmtId="3" fontId="17" fillId="21" borderId="2" xfId="0" applyNumberFormat="1" applyFont="1" applyFill="1" applyBorder="1" applyAlignment="1">
      <alignment horizontal="center" vertical="center" wrapText="1"/>
    </xf>
    <xf numFmtId="3" fontId="20" fillId="21" borderId="2" xfId="0" applyNumberFormat="1" applyFont="1" applyFill="1" applyBorder="1" applyAlignment="1">
      <alignment horizontal="center" vertical="center" wrapText="1"/>
    </xf>
    <xf numFmtId="3" fontId="20" fillId="21" borderId="2" xfId="0" applyNumberFormat="1" applyFont="1" applyFill="1" applyBorder="1" applyAlignment="1">
      <alignment horizontal="left" vertical="center" wrapText="1"/>
    </xf>
    <xf numFmtId="0" fontId="14" fillId="21" borderId="2" xfId="0" applyFont="1" applyFill="1" applyBorder="1" applyAlignment="1">
      <alignment vertical="center" wrapText="1"/>
    </xf>
    <xf numFmtId="0" fontId="20" fillId="21" borderId="2" xfId="0" applyFont="1" applyFill="1" applyBorder="1" applyAlignment="1">
      <alignment horizontal="center" vertical="center" wrapText="1"/>
    </xf>
    <xf numFmtId="165" fontId="20" fillId="21" borderId="2" xfId="0" applyNumberFormat="1" applyFont="1" applyFill="1" applyBorder="1" applyAlignment="1">
      <alignment horizontal="center" vertical="center" wrapText="1"/>
    </xf>
    <xf numFmtId="14" fontId="20" fillId="21" borderId="2" xfId="0" applyNumberFormat="1" applyFont="1" applyFill="1" applyBorder="1" applyAlignment="1">
      <alignment horizontal="center" vertical="center" wrapText="1"/>
    </xf>
    <xf numFmtId="14" fontId="25" fillId="21" borderId="2" xfId="0" applyNumberFormat="1" applyFont="1" applyFill="1" applyBorder="1" applyAlignment="1">
      <alignment horizontal="center" vertical="center" wrapText="1"/>
    </xf>
    <xf numFmtId="3" fontId="20" fillId="21" borderId="6" xfId="0" applyNumberFormat="1" applyFont="1" applyFill="1" applyBorder="1" applyAlignment="1">
      <alignment horizontal="left" vertical="center" wrapText="1"/>
    </xf>
    <xf numFmtId="0" fontId="20" fillId="21" borderId="6" xfId="0" applyFont="1" applyFill="1" applyBorder="1" applyAlignment="1">
      <alignment horizontal="center" vertical="center" wrapText="1"/>
    </xf>
    <xf numFmtId="165" fontId="20" fillId="21" borderId="6" xfId="0" applyNumberFormat="1" applyFont="1" applyFill="1" applyBorder="1" applyAlignment="1">
      <alignment horizontal="center" vertical="center" wrapText="1"/>
    </xf>
    <xf numFmtId="0" fontId="20" fillId="21" borderId="4" xfId="0" applyFont="1" applyFill="1" applyBorder="1" applyAlignment="1">
      <alignment horizontal="center" vertical="center" wrapText="1"/>
    </xf>
    <xf numFmtId="164" fontId="20" fillId="21" borderId="2" xfId="0" applyNumberFormat="1" applyFont="1" applyFill="1" applyBorder="1" applyAlignment="1">
      <alignment horizontal="center" vertical="center" wrapText="1"/>
    </xf>
    <xf numFmtId="164" fontId="20" fillId="21" borderId="2" xfId="0" quotePrefix="1" applyNumberFormat="1" applyFont="1" applyFill="1" applyBorder="1" applyAlignment="1">
      <alignment horizontal="center" vertical="center" wrapText="1"/>
    </xf>
    <xf numFmtId="164" fontId="20" fillId="21" borderId="4" xfId="0" applyNumberFormat="1" applyFont="1" applyFill="1" applyBorder="1" applyAlignment="1">
      <alignment horizontal="center" vertical="center" wrapText="1"/>
    </xf>
    <xf numFmtId="14" fontId="20" fillId="21" borderId="6" xfId="0" applyNumberFormat="1" applyFont="1" applyFill="1" applyBorder="1" applyAlignment="1">
      <alignment horizontal="center" vertical="center" wrapText="1"/>
    </xf>
    <xf numFmtId="14" fontId="25" fillId="21" borderId="6" xfId="0" applyNumberFormat="1" applyFont="1" applyFill="1" applyBorder="1" applyAlignment="1">
      <alignment horizontal="center" vertical="center" wrapText="1"/>
    </xf>
    <xf numFmtId="0" fontId="17" fillId="21" borderId="2" xfId="0" applyFont="1" applyFill="1" applyBorder="1" applyAlignment="1">
      <alignment vertical="center" wrapText="1"/>
    </xf>
    <xf numFmtId="0" fontId="20" fillId="21" borderId="2" xfId="0" quotePrefix="1" applyFont="1" applyFill="1" applyBorder="1" applyAlignment="1">
      <alignment horizontal="center" vertical="center" wrapText="1"/>
    </xf>
    <xf numFmtId="3" fontId="17" fillId="21" borderId="1" xfId="0" applyNumberFormat="1" applyFont="1" applyFill="1" applyBorder="1" applyAlignment="1">
      <alignment horizontal="center" vertical="center" wrapText="1"/>
    </xf>
    <xf numFmtId="0" fontId="17" fillId="21" borderId="1" xfId="0" applyFont="1" applyFill="1" applyBorder="1" applyAlignment="1">
      <alignment vertical="center" wrapText="1"/>
    </xf>
    <xf numFmtId="0" fontId="17" fillId="21" borderId="1" xfId="0" applyFont="1" applyFill="1" applyBorder="1" applyAlignment="1">
      <alignment horizontal="center" vertical="center" wrapText="1"/>
    </xf>
    <xf numFmtId="0" fontId="17" fillId="21" borderId="2" xfId="0" applyFont="1" applyFill="1" applyBorder="1" applyAlignment="1">
      <alignment horizontal="center" vertical="center" wrapText="1"/>
    </xf>
    <xf numFmtId="0" fontId="26" fillId="21" borderId="2" xfId="0" applyFont="1" applyFill="1" applyBorder="1" applyAlignment="1">
      <alignment horizontal="center" vertical="center" wrapText="1"/>
    </xf>
    <xf numFmtId="166" fontId="4" fillId="4" borderId="7" xfId="0" applyNumberFormat="1"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66" fontId="4" fillId="18" borderId="5" xfId="0" applyNumberFormat="1" applyFont="1" applyFill="1" applyBorder="1" applyAlignment="1">
      <alignment horizontal="center" vertical="center" wrapText="1"/>
    </xf>
    <xf numFmtId="166" fontId="4" fillId="16" borderId="2" xfId="0" applyNumberFormat="1" applyFont="1" applyFill="1" applyBorder="1" applyAlignment="1">
      <alignment horizontal="center" vertical="center" wrapText="1"/>
    </xf>
    <xf numFmtId="0" fontId="52" fillId="4" borderId="7" xfId="0" applyFont="1" applyFill="1" applyBorder="1" applyAlignment="1">
      <alignment horizontal="left" vertical="center" wrapText="1"/>
    </xf>
    <xf numFmtId="14" fontId="4" fillId="14" borderId="2" xfId="0" quotePrefix="1" applyNumberFormat="1" applyFont="1" applyFill="1" applyBorder="1" applyAlignment="1">
      <alignment horizontal="center" vertical="center" wrapText="1"/>
    </xf>
    <xf numFmtId="171" fontId="4" fillId="15" borderId="7" xfId="0" applyNumberFormat="1" applyFont="1" applyFill="1" applyBorder="1" applyAlignment="1">
      <alignment horizontal="center" vertical="center" wrapText="1"/>
    </xf>
    <xf numFmtId="0" fontId="43" fillId="14" borderId="7" xfId="0" applyFont="1" applyFill="1" applyBorder="1" applyAlignment="1">
      <alignment horizontal="left" vertical="center" wrapText="1"/>
    </xf>
    <xf numFmtId="171" fontId="4" fillId="14" borderId="2" xfId="0" applyNumberFormat="1" applyFont="1" applyFill="1" applyBorder="1" applyAlignment="1">
      <alignment horizontal="center" vertical="center" wrapText="1"/>
    </xf>
    <xf numFmtId="166" fontId="4" fillId="14" borderId="7" xfId="0" applyNumberFormat="1" applyFont="1" applyFill="1" applyBorder="1" applyAlignment="1">
      <alignment horizontal="center" vertical="center" wrapText="1"/>
    </xf>
    <xf numFmtId="1" fontId="4" fillId="14" borderId="7" xfId="0" applyNumberFormat="1" applyFont="1" applyFill="1" applyBorder="1" applyAlignment="1">
      <alignment horizontal="center" vertical="center" wrapText="1"/>
    </xf>
    <xf numFmtId="0" fontId="20" fillId="15" borderId="12" xfId="0" applyFont="1" applyFill="1" applyBorder="1" applyAlignment="1">
      <alignment vertical="center" wrapText="1"/>
    </xf>
    <xf numFmtId="14" fontId="4" fillId="18" borderId="2" xfId="0" quotePrefix="1" applyNumberFormat="1" applyFont="1" applyFill="1" applyBorder="1" applyAlignment="1">
      <alignment horizontal="center" vertical="center" wrapText="1"/>
    </xf>
    <xf numFmtId="14" fontId="4" fillId="18" borderId="2" xfId="0" applyNumberFormat="1" applyFont="1" applyFill="1" applyBorder="1" applyAlignment="1">
      <alignment horizontal="center" vertical="center" wrapText="1"/>
    </xf>
    <xf numFmtId="165" fontId="4" fillId="18" borderId="7" xfId="0" applyNumberFormat="1" applyFont="1" applyFill="1" applyBorder="1" applyAlignment="1">
      <alignment horizontal="center" vertical="center" wrapText="1"/>
    </xf>
    <xf numFmtId="166" fontId="68" fillId="6" borderId="2" xfId="0" applyNumberFormat="1" applyFont="1" applyFill="1" applyBorder="1" applyAlignment="1">
      <alignment horizontal="center" vertical="center" wrapText="1"/>
    </xf>
    <xf numFmtId="166" fontId="7" fillId="4" borderId="7"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9" fontId="4" fillId="18" borderId="2" xfId="0" applyNumberFormat="1" applyFont="1" applyFill="1" applyBorder="1" applyAlignment="1">
      <alignment horizontal="center" vertical="center" wrapText="1"/>
    </xf>
    <xf numFmtId="0" fontId="67" fillId="18" borderId="7" xfId="0" applyFont="1" applyFill="1" applyBorder="1" applyAlignment="1">
      <alignment horizontal="left" vertical="center" wrapText="1"/>
    </xf>
    <xf numFmtId="0" fontId="4" fillId="18" borderId="7" xfId="0" applyFont="1" applyFill="1" applyBorder="1" applyAlignment="1">
      <alignment horizontal="center" vertical="center" wrapText="1"/>
    </xf>
    <xf numFmtId="165" fontId="4" fillId="18" borderId="8" xfId="0" applyNumberFormat="1" applyFont="1" applyFill="1" applyBorder="1" applyAlignment="1">
      <alignment horizontal="center" vertical="center" wrapText="1"/>
    </xf>
    <xf numFmtId="14" fontId="4" fillId="18" borderId="7" xfId="0" applyNumberFormat="1" applyFont="1" applyFill="1" applyBorder="1" applyAlignment="1">
      <alignment horizontal="center" vertical="center" wrapText="1"/>
    </xf>
    <xf numFmtId="1" fontId="4" fillId="18" borderId="7" xfId="0" applyNumberFormat="1" applyFont="1" applyFill="1" applyBorder="1" applyAlignment="1">
      <alignment horizontal="center" vertical="center" wrapText="1"/>
    </xf>
    <xf numFmtId="0" fontId="4" fillId="15" borderId="7" xfId="0" applyFont="1" applyFill="1" applyBorder="1" applyAlignment="1">
      <alignment horizontal="center" vertical="center" wrapText="1"/>
    </xf>
    <xf numFmtId="166" fontId="24" fillId="6" borderId="2" xfId="0" applyNumberFormat="1" applyFont="1" applyFill="1" applyBorder="1" applyAlignment="1">
      <alignment horizontal="center" vertical="center" wrapText="1"/>
    </xf>
    <xf numFmtId="3" fontId="4" fillId="14" borderId="7" xfId="0" applyNumberFormat="1" applyFont="1" applyFill="1" applyBorder="1" applyAlignment="1">
      <alignment horizontal="center" vertical="center" wrapText="1"/>
    </xf>
    <xf numFmtId="166" fontId="4" fillId="15" borderId="11" xfId="0" applyNumberFormat="1" applyFont="1" applyFill="1" applyBorder="1" applyAlignment="1">
      <alignment horizontal="center" vertical="center" wrapText="1"/>
    </xf>
    <xf numFmtId="0" fontId="20" fillId="12" borderId="11" xfId="0" applyFont="1" applyFill="1" applyBorder="1" applyAlignment="1">
      <alignment vertical="center" wrapText="1"/>
    </xf>
    <xf numFmtId="166" fontId="7" fillId="4" borderId="9" xfId="0" quotePrefix="1" applyNumberFormat="1" applyFont="1" applyFill="1" applyBorder="1" applyAlignment="1">
      <alignment horizontal="center" vertical="center" wrapText="1"/>
    </xf>
    <xf numFmtId="166" fontId="30" fillId="4" borderId="0" xfId="0" applyNumberFormat="1" applyFont="1" applyFill="1" applyBorder="1" applyAlignment="1">
      <alignment horizontal="center" vertical="center"/>
    </xf>
    <xf numFmtId="166" fontId="4" fillId="15" borderId="7" xfId="0" applyNumberFormat="1" applyFont="1" applyFill="1" applyBorder="1" applyAlignment="1">
      <alignment horizontal="center" vertical="center" wrapText="1"/>
    </xf>
    <xf numFmtId="3" fontId="4" fillId="15" borderId="7" xfId="0" applyNumberFormat="1" applyFont="1" applyFill="1" applyBorder="1" applyAlignment="1">
      <alignment horizontal="center" vertical="center" wrapText="1"/>
    </xf>
    <xf numFmtId="0" fontId="11" fillId="0" borderId="1" xfId="0" applyFont="1" applyBorder="1" applyAlignment="1">
      <alignment vertical="center" wrapText="1"/>
    </xf>
    <xf numFmtId="176" fontId="4" fillId="15" borderId="11" xfId="0" applyNumberFormat="1" applyFont="1" applyFill="1" applyBorder="1" applyAlignment="1">
      <alignment horizontal="center" vertical="center" wrapText="1"/>
    </xf>
    <xf numFmtId="171" fontId="4" fillId="18" borderId="7" xfId="0" applyNumberFormat="1" applyFont="1" applyFill="1" applyBorder="1" applyAlignment="1">
      <alignment horizontal="center" vertical="center" wrapText="1"/>
    </xf>
    <xf numFmtId="166" fontId="7" fillId="18" borderId="7" xfId="0" applyNumberFormat="1" applyFont="1" applyFill="1" applyBorder="1" applyAlignment="1">
      <alignment horizontal="center" vertical="center" wrapText="1"/>
    </xf>
    <xf numFmtId="0" fontId="20" fillId="0" borderId="12" xfId="0" applyFont="1" applyFill="1" applyBorder="1" applyAlignment="1">
      <alignment vertical="center" wrapText="1"/>
    </xf>
    <xf numFmtId="3" fontId="4" fillId="0" borderId="7"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3" fontId="4" fillId="18" borderId="2" xfId="0" applyNumberFormat="1" applyFont="1" applyFill="1" applyBorder="1" applyAlignment="1">
      <alignment horizontal="center" vertical="center" wrapText="1"/>
    </xf>
    <xf numFmtId="172" fontId="4" fillId="18" borderId="2" xfId="0" applyNumberFormat="1" applyFont="1" applyFill="1" applyBorder="1" applyAlignment="1">
      <alignment horizontal="center" vertical="center" wrapText="1"/>
    </xf>
    <xf numFmtId="166" fontId="7" fillId="0" borderId="7" xfId="0" applyNumberFormat="1" applyFont="1" applyFill="1" applyBorder="1" applyAlignment="1">
      <alignment horizontal="center" vertical="center" wrapText="1"/>
    </xf>
    <xf numFmtId="0" fontId="67" fillId="0" borderId="2" xfId="0" applyFont="1" applyFill="1" applyBorder="1" applyAlignment="1">
      <alignment vertical="center" wrapText="1"/>
    </xf>
    <xf numFmtId="169" fontId="4" fillId="0" borderId="7" xfId="0" applyNumberFormat="1" applyFont="1" applyFill="1" applyBorder="1" applyAlignment="1">
      <alignment horizontal="center" vertical="center" wrapText="1"/>
    </xf>
    <xf numFmtId="14" fontId="7" fillId="0" borderId="7" xfId="0" quotePrefix="1" applyNumberFormat="1" applyFont="1" applyFill="1" applyBorder="1" applyAlignment="1">
      <alignment horizontal="center" vertical="center" wrapText="1"/>
    </xf>
    <xf numFmtId="166" fontId="50" fillId="0" borderId="7" xfId="0" applyNumberFormat="1" applyFont="1" applyFill="1" applyBorder="1" applyAlignment="1">
      <alignment horizontal="center" vertical="center" wrapText="1"/>
    </xf>
    <xf numFmtId="176" fontId="4" fillId="15" borderId="2" xfId="0" applyNumberFormat="1" applyFont="1" applyFill="1" applyBorder="1" applyAlignment="1">
      <alignment horizontal="center" vertical="center" wrapText="1"/>
    </xf>
    <xf numFmtId="0" fontId="52" fillId="18" borderId="7" xfId="0" applyFont="1" applyFill="1" applyBorder="1" applyAlignment="1">
      <alignment horizontal="left" vertical="center" wrapText="1"/>
    </xf>
    <xf numFmtId="166" fontId="4" fillId="18" borderId="8" xfId="0" applyNumberFormat="1" applyFont="1" applyFill="1" applyBorder="1" applyAlignment="1">
      <alignment horizontal="center" vertical="center" wrapText="1"/>
    </xf>
    <xf numFmtId="1" fontId="4" fillId="18" borderId="7" xfId="0" quotePrefix="1" applyNumberFormat="1" applyFont="1" applyFill="1" applyBorder="1" applyAlignment="1">
      <alignment horizontal="center" vertical="center" wrapText="1"/>
    </xf>
    <xf numFmtId="166" fontId="4" fillId="15" borderId="7"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3" fontId="4" fillId="15" borderId="7" xfId="0" applyNumberFormat="1" applyFont="1" applyFill="1" applyBorder="1" applyAlignment="1">
      <alignment horizontal="center" vertical="center" wrapText="1"/>
    </xf>
    <xf numFmtId="3" fontId="4" fillId="14" borderId="2" xfId="0" applyNumberFormat="1" applyFont="1" applyFill="1" applyBorder="1" applyAlignment="1">
      <alignment horizontal="center" vertical="center" wrapText="1"/>
    </xf>
    <xf numFmtId="0" fontId="4" fillId="18" borderId="2" xfId="0" applyFont="1" applyFill="1" applyBorder="1" applyAlignment="1">
      <alignment vertical="center" wrapText="1"/>
    </xf>
    <xf numFmtId="0" fontId="20" fillId="18" borderId="7" xfId="0" applyFont="1" applyFill="1" applyBorder="1" applyAlignment="1">
      <alignment horizontal="center" vertical="center" wrapText="1"/>
    </xf>
    <xf numFmtId="0" fontId="20" fillId="18" borderId="2" xfId="0" applyFont="1" applyFill="1" applyBorder="1" applyAlignment="1">
      <alignment vertical="center" wrapText="1"/>
    </xf>
    <xf numFmtId="0" fontId="4" fillId="18" borderId="11" xfId="0" applyFont="1" applyFill="1" applyBorder="1" applyAlignment="1">
      <alignment horizontal="center" vertical="center" wrapText="1"/>
    </xf>
    <xf numFmtId="165" fontId="4" fillId="18" borderId="2" xfId="0" applyNumberFormat="1" applyFont="1" applyFill="1" applyBorder="1" applyAlignment="1">
      <alignment horizontal="center" vertical="center" wrapText="1"/>
    </xf>
    <xf numFmtId="0" fontId="4" fillId="18" borderId="6" xfId="0" applyFont="1" applyFill="1" applyBorder="1" applyAlignment="1">
      <alignment horizontal="center" vertical="center" wrapText="1"/>
    </xf>
    <xf numFmtId="0" fontId="4" fillId="15" borderId="2" xfId="0" applyFont="1" applyFill="1" applyBorder="1" applyAlignment="1">
      <alignment vertical="center" wrapText="1"/>
    </xf>
    <xf numFmtId="169" fontId="4" fillId="15" borderId="2"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171" fontId="4" fillId="4" borderId="4" xfId="0" quotePrefix="1" applyNumberFormat="1" applyFont="1" applyFill="1" applyBorder="1" applyAlignment="1">
      <alignment horizontal="center" vertical="center" wrapText="1"/>
    </xf>
    <xf numFmtId="0" fontId="20" fillId="15" borderId="2" xfId="0" applyFont="1" applyFill="1" applyBorder="1" applyAlignment="1">
      <alignment horizontal="center" vertical="center" wrapText="1"/>
    </xf>
    <xf numFmtId="0" fontId="52" fillId="18" borderId="2" xfId="0" applyFont="1" applyFill="1" applyBorder="1" applyAlignment="1">
      <alignment horizontal="left" vertical="center" wrapText="1"/>
    </xf>
    <xf numFmtId="179" fontId="4" fillId="18" borderId="7" xfId="0" applyNumberFormat="1" applyFont="1" applyFill="1" applyBorder="1" applyAlignment="1">
      <alignment horizontal="center" vertical="center" wrapText="1"/>
    </xf>
    <xf numFmtId="0" fontId="0" fillId="0" borderId="5" xfId="0" applyBorder="1" applyAlignment="1">
      <alignment horizontal="center" vertical="center" wrapText="1"/>
    </xf>
    <xf numFmtId="3" fontId="4" fillId="4" borderId="7" xfId="0" applyNumberFormat="1" applyFont="1" applyFill="1" applyBorder="1" applyAlignment="1">
      <alignment horizontal="center" vertical="center" wrapText="1"/>
    </xf>
    <xf numFmtId="0" fontId="25" fillId="14" borderId="12" xfId="0" applyFont="1" applyFill="1" applyBorder="1" applyAlignment="1">
      <alignment vertical="center" wrapText="1"/>
    </xf>
    <xf numFmtId="165" fontId="4" fillId="14" borderId="2" xfId="0" applyNumberFormat="1" applyFont="1" applyFill="1" applyBorder="1" applyAlignment="1">
      <alignment horizontal="center" vertical="center" wrapText="1"/>
    </xf>
    <xf numFmtId="3" fontId="20" fillId="6" borderId="2" xfId="0" applyNumberFormat="1" applyFont="1" applyFill="1" applyBorder="1" applyAlignment="1">
      <alignment horizontal="center" vertical="center" wrapText="1"/>
    </xf>
    <xf numFmtId="0" fontId="25" fillId="6" borderId="12" xfId="0" applyFont="1" applyFill="1" applyBorder="1" applyAlignment="1">
      <alignment vertical="center" wrapText="1"/>
    </xf>
    <xf numFmtId="3" fontId="4" fillId="6" borderId="2" xfId="0" applyNumberFormat="1"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166" fontId="4" fillId="6"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3" fontId="4" fillId="6" borderId="7" xfId="0" applyNumberFormat="1" applyFont="1" applyFill="1" applyBorder="1" applyAlignment="1">
      <alignment horizontal="center" vertical="center" wrapText="1"/>
    </xf>
    <xf numFmtId="171" fontId="4" fillId="6" borderId="7" xfId="0" applyNumberFormat="1" applyFont="1" applyFill="1" applyBorder="1" applyAlignment="1">
      <alignment horizontal="center" vertical="center" wrapText="1"/>
    </xf>
    <xf numFmtId="14" fontId="4" fillId="6" borderId="2" xfId="0" quotePrefix="1" applyNumberFormat="1" applyFont="1" applyFill="1" applyBorder="1" applyAlignment="1">
      <alignment horizontal="center" vertical="center" wrapText="1"/>
    </xf>
    <xf numFmtId="166" fontId="7" fillId="6" borderId="7" xfId="0" applyNumberFormat="1" applyFont="1" applyFill="1" applyBorder="1" applyAlignment="1">
      <alignment horizontal="center" vertical="center" wrapText="1"/>
    </xf>
    <xf numFmtId="49" fontId="20" fillId="13"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2" xfId="0" applyBorder="1" applyAlignment="1">
      <alignment horizontal="center" vertical="center" wrapText="1"/>
    </xf>
    <xf numFmtId="166" fontId="17" fillId="11" borderId="2" xfId="0" applyNumberFormat="1" applyFont="1" applyFill="1" applyBorder="1" applyAlignment="1">
      <alignment horizontal="center" vertical="center" wrapText="1"/>
    </xf>
    <xf numFmtId="171" fontId="4" fillId="4" borderId="7" xfId="0" applyNumberFormat="1" applyFont="1" applyFill="1" applyBorder="1" applyAlignment="1">
      <alignment horizontal="center" vertical="center" wrapText="1"/>
    </xf>
    <xf numFmtId="3" fontId="17" fillId="4" borderId="8" xfId="0" applyNumberFormat="1"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xf>
    <xf numFmtId="3" fontId="5" fillId="4" borderId="5" xfId="0" applyNumberFormat="1" applyFont="1" applyFill="1" applyBorder="1" applyAlignment="1">
      <alignment horizontal="center" vertical="center" wrapText="1"/>
    </xf>
    <xf numFmtId="0" fontId="2" fillId="23" borderId="10" xfId="0" applyFont="1" applyFill="1" applyBorder="1" applyAlignment="1">
      <alignment vertical="center"/>
    </xf>
    <xf numFmtId="0" fontId="4" fillId="18" borderId="7" xfId="0" applyFont="1" applyFill="1" applyBorder="1" applyAlignment="1">
      <alignment horizontal="center" vertical="center" wrapText="1"/>
    </xf>
    <xf numFmtId="0" fontId="4" fillId="15" borderId="7" xfId="0" applyFont="1" applyFill="1" applyBorder="1" applyAlignment="1">
      <alignment horizontal="center" vertical="center" wrapText="1"/>
    </xf>
    <xf numFmtId="166" fontId="4" fillId="15" borderId="7" xfId="0" applyNumberFormat="1" applyFont="1" applyFill="1" applyBorder="1" applyAlignment="1">
      <alignment horizontal="center" vertical="center" wrapText="1"/>
    </xf>
    <xf numFmtId="166" fontId="4" fillId="15" borderId="1" xfId="0" applyNumberFormat="1" applyFont="1" applyFill="1" applyBorder="1" applyAlignment="1">
      <alignment horizontal="center" vertical="center" wrapText="1"/>
    </xf>
    <xf numFmtId="3" fontId="4" fillId="15" borderId="7" xfId="0" applyNumberFormat="1" applyFont="1" applyFill="1" applyBorder="1" applyAlignment="1">
      <alignment horizontal="center" vertical="center" wrapText="1"/>
    </xf>
    <xf numFmtId="14" fontId="4" fillId="15" borderId="7"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20" fillId="12" borderId="12" xfId="0" applyFont="1" applyFill="1" applyBorder="1" applyAlignment="1">
      <alignment vertical="center" wrapText="1"/>
    </xf>
    <xf numFmtId="0" fontId="43" fillId="18" borderId="2" xfId="0" applyFont="1" applyFill="1" applyBorder="1" applyAlignment="1">
      <alignment vertical="center" wrapText="1"/>
    </xf>
    <xf numFmtId="14" fontId="4" fillId="15" borderId="6" xfId="0" applyNumberFormat="1" applyFont="1" applyFill="1" applyBorder="1" applyAlignment="1">
      <alignment horizontal="center" vertical="center" wrapText="1"/>
    </xf>
    <xf numFmtId="178" fontId="4" fillId="18" borderId="2" xfId="4" applyNumberFormat="1" applyFont="1" applyFill="1" applyBorder="1" applyAlignment="1">
      <alignment horizontal="center" vertical="center" wrapText="1"/>
    </xf>
    <xf numFmtId="0" fontId="42" fillId="18" borderId="2" xfId="0" applyNumberFormat="1" applyFont="1" applyFill="1" applyBorder="1" applyAlignment="1">
      <alignment horizontal="center" vertical="center" wrapText="1"/>
    </xf>
    <xf numFmtId="180" fontId="4" fillId="15" borderId="2" xfId="4" applyNumberFormat="1" applyFont="1" applyFill="1" applyBorder="1" applyAlignment="1">
      <alignment horizontal="center" vertical="center" wrapText="1"/>
    </xf>
    <xf numFmtId="0" fontId="42" fillId="15" borderId="2" xfId="0" quotePrefix="1" applyNumberFormat="1" applyFont="1" applyFill="1" applyBorder="1" applyAlignment="1">
      <alignment horizontal="center" vertical="center" wrapText="1"/>
    </xf>
    <xf numFmtId="14" fontId="4" fillId="16" borderId="2" xfId="0" applyNumberFormat="1" applyFont="1" applyFill="1" applyBorder="1" applyAlignment="1">
      <alignment horizontal="center" vertical="center" wrapText="1"/>
    </xf>
    <xf numFmtId="166" fontId="0" fillId="0" borderId="0" xfId="0" applyNumberFormat="1"/>
    <xf numFmtId="166" fontId="4" fillId="15" borderId="7" xfId="0" applyNumberFormat="1" applyFont="1" applyFill="1" applyBorder="1" applyAlignment="1">
      <alignment horizontal="center" vertical="center" wrapText="1"/>
    </xf>
    <xf numFmtId="3" fontId="4" fillId="15" borderId="7"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3" fontId="17" fillId="4" borderId="8" xfId="0" applyNumberFormat="1" applyFont="1" applyFill="1" applyBorder="1" applyAlignment="1">
      <alignment horizontal="center" vertical="center" wrapText="1"/>
    </xf>
    <xf numFmtId="0" fontId="0" fillId="0" borderId="1" xfId="0" applyBorder="1" applyAlignment="1">
      <alignment horizontal="center" vertical="center" wrapText="1"/>
    </xf>
    <xf numFmtId="3" fontId="17" fillId="4" borderId="1" xfId="0" applyNumberFormat="1" applyFont="1" applyFill="1" applyBorder="1" applyAlignment="1">
      <alignment horizontal="center" vertical="center" wrapText="1"/>
    </xf>
    <xf numFmtId="0" fontId="19" fillId="4" borderId="10" xfId="0" applyFont="1" applyFill="1" applyBorder="1" applyAlignment="1">
      <alignment vertical="center"/>
    </xf>
    <xf numFmtId="14" fontId="4" fillId="0" borderId="7" xfId="0" applyNumberFormat="1" applyFont="1" applyFill="1" applyBorder="1" applyAlignment="1">
      <alignment horizontal="center" vertical="center" wrapText="1"/>
    </xf>
    <xf numFmtId="172" fontId="4" fillId="0" borderId="2" xfId="0" quotePrefix="1" applyNumberFormat="1" applyFont="1" applyFill="1" applyBorder="1" applyAlignment="1">
      <alignment horizontal="center" vertical="center" wrapText="1"/>
    </xf>
    <xf numFmtId="166" fontId="4" fillId="15" borderId="7" xfId="0" applyNumberFormat="1" applyFont="1" applyFill="1" applyBorder="1" applyAlignment="1">
      <alignment horizontal="center" vertical="center" wrapText="1"/>
    </xf>
    <xf numFmtId="14" fontId="4" fillId="15" borderId="7" xfId="0" applyNumberFormat="1" applyFont="1" applyFill="1" applyBorder="1" applyAlignment="1">
      <alignment horizontal="center" vertical="center" wrapText="1"/>
    </xf>
    <xf numFmtId="166" fontId="50" fillId="22" borderId="7" xfId="0" applyNumberFormat="1" applyFont="1" applyFill="1" applyBorder="1" applyAlignment="1">
      <alignment horizontal="center" vertical="center" wrapText="1"/>
    </xf>
    <xf numFmtId="0" fontId="20" fillId="0" borderId="2" xfId="0" applyFont="1" applyFill="1" applyBorder="1" applyAlignment="1">
      <alignment vertical="center" wrapText="1"/>
    </xf>
    <xf numFmtId="166" fontId="50" fillId="22" borderId="2"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72" fontId="4" fillId="0" borderId="7"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0" fontId="67" fillId="0" borderId="5" xfId="0" applyFont="1" applyFill="1" applyBorder="1" applyAlignment="1">
      <alignment vertical="center" wrapText="1"/>
    </xf>
    <xf numFmtId="3" fontId="17" fillId="11" borderId="2" xfId="0" applyNumberFormat="1" applyFont="1" applyFill="1" applyBorder="1" applyAlignment="1">
      <alignment horizontal="center" vertical="center" wrapText="1"/>
    </xf>
    <xf numFmtId="0" fontId="17" fillId="11" borderId="2" xfId="0" applyFont="1" applyFill="1" applyBorder="1" applyAlignment="1">
      <alignment vertical="center" wrapText="1"/>
    </xf>
    <xf numFmtId="0" fontId="16" fillId="4" borderId="10" xfId="0" applyFont="1" applyFill="1" applyBorder="1" applyAlignment="1">
      <alignment vertical="center"/>
    </xf>
    <xf numFmtId="0" fontId="16" fillId="18" borderId="10" xfId="0" applyFont="1" applyFill="1" applyBorder="1" applyAlignment="1">
      <alignment vertical="center"/>
    </xf>
    <xf numFmtId="0" fontId="16" fillId="18" borderId="5" xfId="0" applyFont="1" applyFill="1" applyBorder="1" applyAlignment="1">
      <alignment vertical="center"/>
    </xf>
    <xf numFmtId="176" fontId="4" fillId="18" borderId="11" xfId="0" applyNumberFormat="1" applyFont="1" applyFill="1" applyBorder="1" applyAlignment="1">
      <alignment horizontal="center" vertical="center" wrapText="1"/>
    </xf>
    <xf numFmtId="14" fontId="4" fillId="16" borderId="2" xfId="0" quotePrefix="1" applyNumberFormat="1" applyFont="1" applyFill="1" applyBorder="1" applyAlignment="1">
      <alignment horizontal="center" vertical="center" wrapText="1"/>
    </xf>
    <xf numFmtId="0" fontId="4" fillId="16" borderId="2" xfId="0" applyFont="1" applyFill="1" applyBorder="1" applyAlignment="1">
      <alignment vertical="center" wrapText="1"/>
    </xf>
    <xf numFmtId="0" fontId="4" fillId="16" borderId="2" xfId="0" applyFont="1" applyFill="1" applyBorder="1" applyAlignment="1">
      <alignment horizontal="center" vertical="center" wrapText="1"/>
    </xf>
    <xf numFmtId="169" fontId="4" fillId="16" borderId="2"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20" fillId="6" borderId="12" xfId="0" applyFont="1" applyFill="1" applyBorder="1" applyAlignment="1">
      <alignment vertical="center" wrapText="1"/>
    </xf>
    <xf numFmtId="165" fontId="4" fillId="6" borderId="11" xfId="0" applyNumberFormat="1" applyFont="1" applyFill="1" applyBorder="1" applyAlignment="1">
      <alignment horizontal="center" vertical="center" wrapText="1"/>
    </xf>
    <xf numFmtId="166" fontId="4" fillId="6" borderId="7" xfId="0" applyNumberFormat="1" applyFont="1" applyFill="1" applyBorder="1" applyAlignment="1">
      <alignment horizontal="center" vertical="center" wrapText="1"/>
    </xf>
    <xf numFmtId="14" fontId="4" fillId="6" borderId="7" xfId="0" applyNumberFormat="1" applyFont="1" applyFill="1" applyBorder="1" applyAlignment="1">
      <alignment horizontal="center" vertical="center" wrapText="1"/>
    </xf>
    <xf numFmtId="165" fontId="4" fillId="6" borderId="7" xfId="0" applyNumberFormat="1" applyFont="1" applyFill="1" applyBorder="1" applyAlignment="1">
      <alignment horizontal="center" vertical="center" wrapText="1"/>
    </xf>
    <xf numFmtId="166" fontId="27" fillId="0" borderId="2"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3" fontId="20"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14" fontId="4" fillId="4" borderId="5" xfId="0" applyNumberFormat="1" applyFont="1" applyFill="1" applyBorder="1" applyAlignment="1">
      <alignment horizontal="center" vertical="center" wrapText="1"/>
    </xf>
    <xf numFmtId="0" fontId="42" fillId="4" borderId="14"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3" fontId="20" fillId="7" borderId="2" xfId="0" applyNumberFormat="1" applyFont="1" applyFill="1" applyBorder="1" applyAlignment="1">
      <alignment horizontal="center" vertical="center" wrapText="1"/>
    </xf>
    <xf numFmtId="0" fontId="43" fillId="7" borderId="2" xfId="0" applyFont="1" applyFill="1" applyBorder="1" applyAlignment="1">
      <alignment vertical="center" wrapText="1"/>
    </xf>
    <xf numFmtId="165" fontId="4" fillId="7" borderId="11" xfId="0" applyNumberFormat="1" applyFont="1" applyFill="1" applyBorder="1" applyAlignment="1">
      <alignment horizontal="center" vertical="center" wrapText="1"/>
    </xf>
    <xf numFmtId="166" fontId="4" fillId="7" borderId="2"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14" fontId="4" fillId="7" borderId="7" xfId="0" applyNumberFormat="1" applyFont="1" applyFill="1" applyBorder="1" applyAlignment="1">
      <alignment horizontal="center" vertical="center" wrapText="1"/>
    </xf>
    <xf numFmtId="172" fontId="4" fillId="7" borderId="2" xfId="0" applyNumberFormat="1" applyFont="1" applyFill="1" applyBorder="1" applyAlignment="1">
      <alignment horizontal="center" vertical="center" wrapText="1"/>
    </xf>
    <xf numFmtId="178" fontId="4" fillId="7" borderId="2" xfId="4" applyNumberFormat="1" applyFont="1" applyFill="1" applyBorder="1" applyAlignment="1">
      <alignment horizontal="center" vertical="center" wrapText="1"/>
    </xf>
    <xf numFmtId="0" fontId="42" fillId="7" borderId="2" xfId="0" applyNumberFormat="1" applyFont="1" applyFill="1" applyBorder="1" applyAlignment="1">
      <alignment horizontal="center" vertical="center" wrapText="1"/>
    </xf>
    <xf numFmtId="0" fontId="25" fillId="0" borderId="2" xfId="0" applyFont="1" applyFill="1" applyBorder="1" applyAlignment="1">
      <alignment vertical="center" wrapText="1"/>
    </xf>
    <xf numFmtId="0" fontId="2" fillId="4" borderId="8" xfId="0" applyFont="1" applyFill="1" applyBorder="1" applyAlignment="1">
      <alignment vertical="center"/>
    </xf>
    <xf numFmtId="0" fontId="9" fillId="4" borderId="10" xfId="0" applyFont="1" applyFill="1" applyBorder="1" applyAlignment="1">
      <alignment vertical="center"/>
    </xf>
    <xf numFmtId="0" fontId="61" fillId="4" borderId="10" xfId="0" applyFont="1" applyFill="1" applyBorder="1" applyAlignment="1">
      <alignment vertical="center"/>
    </xf>
    <xf numFmtId="0" fontId="2" fillId="4" borderId="3" xfId="0" applyFont="1" applyFill="1" applyBorder="1" applyAlignment="1">
      <alignment vertical="center"/>
    </xf>
    <xf numFmtId="166" fontId="50" fillId="0" borderId="2" xfId="0" applyNumberFormat="1" applyFont="1" applyFill="1" applyBorder="1" applyAlignment="1">
      <alignment horizontal="center" vertical="center" wrapText="1"/>
    </xf>
    <xf numFmtId="166" fontId="4" fillId="15" borderId="7" xfId="0" applyNumberFormat="1" applyFont="1" applyFill="1" applyBorder="1" applyAlignment="1">
      <alignment horizontal="center" vertical="center" wrapText="1"/>
    </xf>
    <xf numFmtId="0" fontId="4" fillId="15" borderId="7" xfId="0" applyFont="1" applyFill="1" applyBorder="1" applyAlignment="1">
      <alignment horizontal="center" vertical="center" wrapText="1"/>
    </xf>
    <xf numFmtId="3" fontId="4" fillId="15" borderId="7" xfId="0" applyNumberFormat="1" applyFont="1" applyFill="1" applyBorder="1" applyAlignment="1">
      <alignment horizontal="center" vertical="center" wrapText="1"/>
    </xf>
    <xf numFmtId="14" fontId="4" fillId="15" borderId="7" xfId="0" applyNumberFormat="1" applyFont="1" applyFill="1" applyBorder="1" applyAlignment="1">
      <alignment horizontal="center" vertical="center" wrapText="1"/>
    </xf>
    <xf numFmtId="180" fontId="4" fillId="7" borderId="2" xfId="4" applyNumberFormat="1" applyFont="1" applyFill="1" applyBorder="1" applyAlignment="1">
      <alignment horizontal="center" vertical="center" wrapText="1"/>
    </xf>
    <xf numFmtId="0" fontId="42" fillId="7" borderId="2" xfId="0" quotePrefix="1" applyNumberFormat="1" applyFont="1" applyFill="1" applyBorder="1" applyAlignment="1">
      <alignment horizontal="center" vertical="center" wrapText="1"/>
    </xf>
    <xf numFmtId="166" fontId="4" fillId="7" borderId="1"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3" fontId="70" fillId="0" borderId="2" xfId="0" applyNumberFormat="1" applyFont="1" applyFill="1" applyBorder="1" applyAlignment="1">
      <alignment horizontal="center" vertical="center" wrapText="1"/>
    </xf>
    <xf numFmtId="165" fontId="71" fillId="0" borderId="2" xfId="0" applyNumberFormat="1" applyFont="1" applyFill="1" applyBorder="1" applyAlignment="1">
      <alignment horizontal="center" vertical="center" wrapText="1"/>
    </xf>
    <xf numFmtId="165" fontId="71" fillId="14" borderId="2" xfId="0" applyNumberFormat="1" applyFont="1" applyFill="1" applyBorder="1" applyAlignment="1">
      <alignment horizontal="center" vertical="center" wrapText="1"/>
    </xf>
    <xf numFmtId="166" fontId="71" fillId="14" borderId="2" xfId="0" applyNumberFormat="1" applyFont="1" applyFill="1" applyBorder="1" applyAlignment="1">
      <alignment horizontal="center" vertical="center" wrapText="1"/>
    </xf>
    <xf numFmtId="181" fontId="4" fillId="15" borderId="7" xfId="0" applyNumberFormat="1" applyFont="1" applyFill="1" applyBorder="1" applyAlignment="1">
      <alignment horizontal="center" vertical="center" wrapText="1"/>
    </xf>
    <xf numFmtId="166" fontId="71" fillId="0" borderId="2" xfId="0" applyNumberFormat="1" applyFont="1" applyFill="1" applyBorder="1" applyAlignment="1">
      <alignment horizontal="center" vertical="center" wrapText="1"/>
    </xf>
    <xf numFmtId="165" fontId="71" fillId="0" borderId="11" xfId="0" applyNumberFormat="1" applyFont="1" applyFill="1" applyBorder="1" applyAlignment="1">
      <alignment horizontal="center" vertical="center" wrapText="1"/>
    </xf>
    <xf numFmtId="166" fontId="71" fillId="0" borderId="11" xfId="0" applyNumberFormat="1" applyFont="1" applyFill="1" applyBorder="1" applyAlignment="1">
      <alignment horizontal="center" vertical="center" wrapText="1"/>
    </xf>
    <xf numFmtId="3" fontId="70" fillId="0" borderId="11" xfId="0" applyNumberFormat="1" applyFont="1" applyFill="1" applyBorder="1" applyAlignment="1">
      <alignment horizontal="center" vertical="center" wrapText="1"/>
    </xf>
    <xf numFmtId="0" fontId="72" fillId="4" borderId="0" xfId="0" applyFont="1" applyFill="1" applyBorder="1" applyAlignment="1">
      <alignment vertical="center"/>
    </xf>
    <xf numFmtId="0" fontId="73" fillId="4" borderId="0" xfId="0" applyFont="1" applyFill="1" applyBorder="1" applyAlignment="1">
      <alignment vertical="center"/>
    </xf>
    <xf numFmtId="3" fontId="74" fillId="0" borderId="11" xfId="0" applyNumberFormat="1" applyFont="1" applyFill="1" applyBorder="1" applyAlignment="1">
      <alignment horizontal="center" vertical="center" wrapText="1"/>
    </xf>
    <xf numFmtId="3" fontId="75" fillId="0" borderId="2" xfId="0" applyNumberFormat="1" applyFont="1" applyFill="1" applyBorder="1" applyAlignment="1">
      <alignment horizontal="center" vertical="center" wrapText="1"/>
    </xf>
    <xf numFmtId="0" fontId="75" fillId="4" borderId="4" xfId="0" applyFont="1" applyFill="1" applyBorder="1" applyAlignment="1">
      <alignment vertical="center" wrapText="1"/>
    </xf>
    <xf numFmtId="0" fontId="76" fillId="4" borderId="1" xfId="0" applyFont="1" applyFill="1" applyBorder="1" applyAlignment="1">
      <alignment horizontal="center" vertical="center" wrapText="1"/>
    </xf>
    <xf numFmtId="165" fontId="76" fillId="4" borderId="2" xfId="0" applyNumberFormat="1" applyFont="1" applyFill="1" applyBorder="1" applyAlignment="1">
      <alignment horizontal="center" vertical="center" wrapText="1"/>
    </xf>
    <xf numFmtId="166" fontId="76" fillId="4" borderId="2" xfId="0" applyNumberFormat="1" applyFont="1" applyFill="1" applyBorder="1" applyAlignment="1">
      <alignment horizontal="center" vertical="center" wrapText="1"/>
    </xf>
    <xf numFmtId="0" fontId="76" fillId="4" borderId="2" xfId="0" applyFont="1" applyFill="1" applyBorder="1" applyAlignment="1">
      <alignment horizontal="center" vertical="center" wrapText="1"/>
    </xf>
    <xf numFmtId="171" fontId="76" fillId="4" borderId="2" xfId="0" applyNumberFormat="1" applyFont="1" applyFill="1" applyBorder="1" applyAlignment="1">
      <alignment horizontal="center" vertical="center" wrapText="1"/>
    </xf>
    <xf numFmtId="3" fontId="76" fillId="4" borderId="2" xfId="0" applyNumberFormat="1" applyFont="1" applyFill="1" applyBorder="1" applyAlignment="1">
      <alignment horizontal="center" vertical="center" wrapText="1"/>
    </xf>
    <xf numFmtId="172" fontId="76" fillId="4" borderId="2" xfId="0" applyNumberFormat="1" applyFont="1" applyFill="1" applyBorder="1" applyAlignment="1">
      <alignment horizontal="center" vertical="center" wrapText="1"/>
    </xf>
    <xf numFmtId="3" fontId="77" fillId="0" borderId="2" xfId="0" applyNumberFormat="1" applyFont="1" applyFill="1" applyBorder="1" applyAlignment="1">
      <alignment horizontal="center" vertical="center" wrapText="1"/>
    </xf>
    <xf numFmtId="0" fontId="77" fillId="0" borderId="2" xfId="0" applyFont="1" applyFill="1" applyBorder="1" applyAlignment="1">
      <alignment vertical="center" wrapText="1"/>
    </xf>
    <xf numFmtId="166" fontId="74" fillId="0" borderId="11" xfId="0" applyNumberFormat="1" applyFont="1" applyFill="1" applyBorder="1" applyAlignment="1">
      <alignment horizontal="center" vertical="center" wrapText="1"/>
    </xf>
    <xf numFmtId="0" fontId="43" fillId="15" borderId="7" xfId="0" applyFont="1" applyFill="1" applyBorder="1" applyAlignment="1">
      <alignment horizontal="left" vertical="center" wrapText="1"/>
    </xf>
    <xf numFmtId="165" fontId="71" fillId="15" borderId="8" xfId="0" applyNumberFormat="1" applyFont="1" applyFill="1" applyBorder="1" applyAlignment="1">
      <alignment horizontal="center" vertical="center" wrapText="1"/>
    </xf>
    <xf numFmtId="166" fontId="71" fillId="15" borderId="2" xfId="0" applyNumberFormat="1" applyFont="1" applyFill="1" applyBorder="1" applyAlignment="1">
      <alignment horizontal="center" vertical="center" wrapText="1"/>
    </xf>
    <xf numFmtId="182" fontId="4" fillId="15" borderId="2" xfId="0" applyNumberFormat="1" applyFont="1" applyFill="1" applyBorder="1" applyAlignment="1">
      <alignment horizontal="center" vertical="center" wrapText="1"/>
    </xf>
    <xf numFmtId="183" fontId="4" fillId="15" borderId="2" xfId="0" applyNumberFormat="1" applyFont="1" applyFill="1" applyBorder="1" applyAlignment="1">
      <alignment horizontal="center" vertical="center" wrapText="1"/>
    </xf>
    <xf numFmtId="165" fontId="4" fillId="14" borderId="11" xfId="0" applyNumberFormat="1" applyFont="1" applyFill="1" applyBorder="1" applyAlignment="1">
      <alignment horizontal="center" vertical="center" wrapText="1"/>
    </xf>
    <xf numFmtId="182" fontId="4" fillId="14" borderId="2" xfId="0" applyNumberFormat="1" applyFont="1" applyFill="1" applyBorder="1" applyAlignment="1">
      <alignment horizontal="center" vertical="center" wrapText="1"/>
    </xf>
    <xf numFmtId="183" fontId="4" fillId="14" borderId="2" xfId="0" applyNumberFormat="1" applyFont="1" applyFill="1" applyBorder="1" applyAlignment="1">
      <alignment horizontal="center" vertical="center" wrapText="1"/>
    </xf>
    <xf numFmtId="165" fontId="78" fillId="0" borderId="12" xfId="0" applyNumberFormat="1" applyFont="1" applyFill="1" applyBorder="1" applyAlignment="1">
      <alignment horizontal="center" vertical="center" wrapText="1"/>
    </xf>
    <xf numFmtId="3" fontId="74" fillId="0" borderId="12" xfId="0" applyNumberFormat="1" applyFont="1" applyFill="1" applyBorder="1" applyAlignment="1">
      <alignment horizontal="center" vertical="center" wrapText="1"/>
    </xf>
    <xf numFmtId="3" fontId="79" fillId="0" borderId="8" xfId="0" applyNumberFormat="1" applyFont="1" applyFill="1" applyBorder="1" applyAlignment="1">
      <alignment horizontal="center" vertical="center" wrapText="1"/>
    </xf>
    <xf numFmtId="165" fontId="71" fillId="0" borderId="7" xfId="0" applyNumberFormat="1" applyFont="1" applyFill="1" applyBorder="1" applyAlignment="1">
      <alignment horizontal="center" vertical="center" wrapText="1"/>
    </xf>
    <xf numFmtId="3" fontId="70" fillId="0" borderId="12" xfId="0" applyNumberFormat="1" applyFont="1" applyFill="1" applyBorder="1" applyAlignment="1">
      <alignment horizontal="center" vertical="center" wrapText="1"/>
    </xf>
    <xf numFmtId="165" fontId="4" fillId="14" borderId="8" xfId="0" applyNumberFormat="1" applyFont="1" applyFill="1" applyBorder="1" applyAlignment="1">
      <alignment horizontal="center" vertical="center" wrapText="1"/>
    </xf>
    <xf numFmtId="166" fontId="27" fillId="14" borderId="8" xfId="0" applyNumberFormat="1" applyFont="1" applyFill="1" applyBorder="1" applyAlignment="1">
      <alignment horizontal="center" vertical="center" wrapText="1"/>
    </xf>
    <xf numFmtId="14" fontId="4" fillId="14" borderId="7" xfId="0" applyNumberFormat="1" applyFont="1" applyFill="1" applyBorder="1" applyAlignment="1">
      <alignment horizontal="center" vertical="center" wrapText="1"/>
    </xf>
    <xf numFmtId="169" fontId="4" fillId="14" borderId="2" xfId="0" applyNumberFormat="1" applyFont="1" applyFill="1" applyBorder="1" applyAlignment="1">
      <alignment horizontal="center" vertical="center" wrapText="1"/>
    </xf>
    <xf numFmtId="14" fontId="4" fillId="15" borderId="7"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84" fontId="4" fillId="14" borderId="7" xfId="0" applyNumberFormat="1" applyFont="1" applyFill="1" applyBorder="1" applyAlignment="1">
      <alignment horizontal="center" vertical="center" wrapText="1"/>
    </xf>
    <xf numFmtId="3" fontId="77" fillId="14" borderId="2" xfId="0" applyNumberFormat="1" applyFont="1" applyFill="1" applyBorder="1" applyAlignment="1">
      <alignment horizontal="center" vertical="center" wrapText="1"/>
    </xf>
    <xf numFmtId="0" fontId="77" fillId="14" borderId="11" xfId="0" applyFont="1" applyFill="1" applyBorder="1" applyAlignment="1">
      <alignment vertical="center" wrapText="1"/>
    </xf>
    <xf numFmtId="176" fontId="71" fillId="14" borderId="7" xfId="0" applyNumberFormat="1" applyFont="1" applyFill="1" applyBorder="1" applyAlignment="1">
      <alignment horizontal="center" vertical="center" wrapText="1"/>
    </xf>
    <xf numFmtId="0" fontId="69" fillId="14" borderId="7" xfId="0" applyFont="1" applyFill="1" applyBorder="1" applyAlignment="1">
      <alignment horizontal="center" vertical="center" wrapText="1"/>
    </xf>
    <xf numFmtId="0" fontId="42" fillId="14" borderId="2" xfId="0" applyFont="1" applyFill="1" applyBorder="1" applyAlignment="1">
      <alignment vertical="center" wrapText="1"/>
    </xf>
    <xf numFmtId="0" fontId="42" fillId="14" borderId="2" xfId="0" applyFont="1" applyFill="1" applyBorder="1" applyAlignment="1">
      <alignment horizontal="center" vertical="center" wrapText="1"/>
    </xf>
    <xf numFmtId="165" fontId="42" fillId="14" borderId="11" xfId="0" applyNumberFormat="1" applyFont="1" applyFill="1" applyBorder="1" applyAlignment="1">
      <alignment horizontal="center" vertical="center" wrapText="1"/>
    </xf>
    <xf numFmtId="169" fontId="42" fillId="14" borderId="2" xfId="0" applyNumberFormat="1" applyFont="1" applyFill="1" applyBorder="1" applyAlignment="1">
      <alignment horizontal="center" vertical="center" wrapText="1"/>
    </xf>
    <xf numFmtId="176" fontId="42" fillId="14" borderId="2" xfId="0" applyNumberFormat="1" applyFont="1" applyFill="1" applyBorder="1" applyAlignment="1">
      <alignment horizontal="center" vertical="center" wrapText="1"/>
    </xf>
    <xf numFmtId="166" fontId="42" fillId="14" borderId="2" xfId="0" applyNumberFormat="1" applyFont="1" applyFill="1" applyBorder="1" applyAlignment="1">
      <alignment horizontal="center" vertical="center" wrapText="1"/>
    </xf>
    <xf numFmtId="171" fontId="42" fillId="14" borderId="2" xfId="0" applyNumberFormat="1" applyFont="1" applyFill="1" applyBorder="1" applyAlignment="1">
      <alignment horizontal="center" vertical="center" wrapText="1"/>
    </xf>
    <xf numFmtId="14" fontId="4" fillId="14" borderId="7" xfId="0" quotePrefix="1" applyNumberFormat="1" applyFont="1" applyFill="1" applyBorder="1" applyAlignment="1">
      <alignment horizontal="center" vertical="center" wrapText="1"/>
    </xf>
    <xf numFmtId="3" fontId="20" fillId="24" borderId="2" xfId="0" applyNumberFormat="1" applyFont="1" applyFill="1" applyBorder="1" applyAlignment="1">
      <alignment horizontal="center" vertical="center" wrapText="1"/>
    </xf>
    <xf numFmtId="0" fontId="43" fillId="24" borderId="2" xfId="0" applyFont="1" applyFill="1" applyBorder="1" applyAlignment="1">
      <alignment vertical="center" wrapText="1"/>
    </xf>
    <xf numFmtId="0" fontId="4" fillId="24" borderId="2" xfId="0" applyFont="1" applyFill="1" applyBorder="1" applyAlignment="1">
      <alignment horizontal="center" vertical="center" wrapText="1"/>
    </xf>
    <xf numFmtId="165" fontId="4" fillId="24" borderId="11" xfId="0" applyNumberFormat="1" applyFont="1" applyFill="1" applyBorder="1" applyAlignment="1">
      <alignment horizontal="center" vertical="center" wrapText="1"/>
    </xf>
    <xf numFmtId="166" fontId="4" fillId="24" borderId="2" xfId="0" applyNumberFormat="1" applyFont="1" applyFill="1" applyBorder="1" applyAlignment="1">
      <alignment horizontal="center" vertical="center" wrapText="1"/>
    </xf>
    <xf numFmtId="0" fontId="4" fillId="24" borderId="7" xfId="0" applyFont="1" applyFill="1" applyBorder="1" applyAlignment="1">
      <alignment horizontal="center" vertical="center" wrapText="1"/>
    </xf>
    <xf numFmtId="14" fontId="4" fillId="24" borderId="7" xfId="0" applyNumberFormat="1" applyFont="1" applyFill="1" applyBorder="1" applyAlignment="1">
      <alignment horizontal="center" vertical="center" wrapText="1"/>
    </xf>
    <xf numFmtId="172" fontId="4" fillId="24" borderId="7" xfId="0" applyNumberFormat="1" applyFont="1" applyFill="1" applyBorder="1" applyAlignment="1">
      <alignment horizontal="center" vertical="center" wrapText="1"/>
    </xf>
    <xf numFmtId="14" fontId="4" fillId="24" borderId="2" xfId="0" quotePrefix="1" applyNumberFormat="1" applyFont="1" applyFill="1" applyBorder="1" applyAlignment="1">
      <alignment horizontal="center" vertical="center" wrapText="1"/>
    </xf>
    <xf numFmtId="177" fontId="7" fillId="24" borderId="2" xfId="0" applyNumberFormat="1" applyFont="1" applyFill="1" applyBorder="1" applyAlignment="1">
      <alignment horizontal="center" vertical="center" wrapText="1"/>
    </xf>
    <xf numFmtId="166" fontId="7" fillId="24" borderId="2" xfId="0" applyNumberFormat="1" applyFont="1" applyFill="1" applyBorder="1" applyAlignment="1">
      <alignment horizontal="center" vertical="center" wrapText="1"/>
    </xf>
    <xf numFmtId="0" fontId="42" fillId="24" borderId="2" xfId="0" applyNumberFormat="1" applyFont="1" applyFill="1" applyBorder="1" applyAlignment="1">
      <alignment horizontal="center" vertical="center" wrapText="1"/>
    </xf>
    <xf numFmtId="14" fontId="4" fillId="24" borderId="2" xfId="0" applyNumberFormat="1" applyFont="1" applyFill="1" applyBorder="1" applyAlignment="1">
      <alignment horizontal="center" vertical="center" wrapText="1"/>
    </xf>
    <xf numFmtId="165" fontId="71" fillId="14" borderId="8" xfId="0" applyNumberFormat="1" applyFont="1" applyFill="1" applyBorder="1" applyAlignment="1">
      <alignment horizontal="center" vertical="center" wrapText="1"/>
    </xf>
    <xf numFmtId="0" fontId="25" fillId="24" borderId="2" xfId="0" applyFont="1" applyFill="1" applyBorder="1" applyAlignment="1">
      <alignment vertical="center" wrapText="1"/>
    </xf>
    <xf numFmtId="165" fontId="4" fillId="24" borderId="2" xfId="0" applyNumberFormat="1" applyFont="1" applyFill="1" applyBorder="1" applyAlignment="1">
      <alignment horizontal="center" vertical="center" wrapText="1"/>
    </xf>
    <xf numFmtId="176" fontId="4" fillId="24" borderId="7" xfId="0" applyNumberFormat="1" applyFont="1" applyFill="1" applyBorder="1" applyAlignment="1">
      <alignment horizontal="center" vertical="center" wrapText="1"/>
    </xf>
    <xf numFmtId="0" fontId="20" fillId="24" borderId="11" xfId="0" applyFont="1" applyFill="1" applyBorder="1" applyAlignment="1">
      <alignment vertical="center" wrapText="1"/>
    </xf>
    <xf numFmtId="3" fontId="5" fillId="4" borderId="5" xfId="0" applyNumberFormat="1" applyFont="1" applyFill="1" applyBorder="1" applyAlignment="1">
      <alignment horizontal="center" vertical="center" wrapText="1"/>
    </xf>
    <xf numFmtId="0" fontId="20" fillId="14" borderId="11" xfId="0" applyFont="1" applyFill="1" applyBorder="1" applyAlignment="1">
      <alignment vertical="center" wrapText="1"/>
    </xf>
    <xf numFmtId="173" fontId="4" fillId="14" borderId="2" xfId="0" applyNumberFormat="1" applyFont="1" applyFill="1" applyBorder="1" applyAlignment="1">
      <alignment horizontal="center" vertical="center" wrapText="1"/>
    </xf>
    <xf numFmtId="172" fontId="4" fillId="14" borderId="2" xfId="0" quotePrefix="1" applyNumberFormat="1" applyFont="1" applyFill="1" applyBorder="1" applyAlignment="1">
      <alignment horizontal="center" vertical="center" wrapText="1"/>
    </xf>
    <xf numFmtId="165" fontId="42" fillId="14" borderId="2" xfId="0" applyNumberFormat="1" applyFont="1" applyFill="1" applyBorder="1" applyAlignment="1">
      <alignment horizontal="center" vertical="center" wrapText="1"/>
    </xf>
    <xf numFmtId="0" fontId="77" fillId="14" borderId="2" xfId="0" applyFont="1" applyFill="1" applyBorder="1" applyAlignment="1">
      <alignment vertical="center" wrapText="1"/>
    </xf>
    <xf numFmtId="166" fontId="71" fillId="14" borderId="11" xfId="0" applyNumberFormat="1" applyFont="1" applyFill="1" applyBorder="1" applyAlignment="1">
      <alignment horizontal="center" vertical="center" wrapText="1"/>
    </xf>
    <xf numFmtId="169" fontId="4" fillId="14" borderId="7" xfId="0" applyNumberFormat="1" applyFont="1" applyFill="1" applyBorder="1" applyAlignment="1">
      <alignment horizontal="center" vertical="center" wrapText="1"/>
    </xf>
    <xf numFmtId="14" fontId="7" fillId="14" borderId="7" xfId="0" quotePrefix="1" applyNumberFormat="1" applyFont="1" applyFill="1" applyBorder="1" applyAlignment="1">
      <alignment horizontal="center" vertical="center" wrapText="1"/>
    </xf>
    <xf numFmtId="3" fontId="69" fillId="12" borderId="2" xfId="0" applyNumberFormat="1" applyFont="1" applyFill="1" applyBorder="1" applyAlignment="1">
      <alignment horizontal="center" vertical="center" wrapText="1"/>
    </xf>
    <xf numFmtId="0" fontId="80" fillId="12" borderId="7" xfId="0" applyFont="1" applyFill="1" applyBorder="1" applyAlignment="1">
      <alignment horizontal="left" vertical="center" wrapText="1"/>
    </xf>
    <xf numFmtId="1" fontId="4" fillId="14" borderId="8" xfId="0" applyNumberFormat="1" applyFont="1" applyFill="1" applyBorder="1" applyAlignment="1">
      <alignment horizontal="center" vertical="center" wrapText="1"/>
    </xf>
    <xf numFmtId="14" fontId="4" fillId="6" borderId="5" xfId="0" applyNumberFormat="1" applyFont="1" applyFill="1" applyBorder="1" applyAlignment="1">
      <alignment horizontal="center" vertical="center" wrapText="1"/>
    </xf>
    <xf numFmtId="171" fontId="81" fillId="14" borderId="16" xfId="0" applyNumberFormat="1" applyFont="1" applyFill="1" applyBorder="1" applyAlignment="1">
      <alignment horizontal="center" vertical="center" wrapText="1"/>
    </xf>
    <xf numFmtId="166" fontId="7" fillId="15" borderId="11" xfId="0" applyNumberFormat="1" applyFont="1" applyFill="1" applyBorder="1" applyAlignment="1">
      <alignment horizontal="center" vertical="center" wrapText="1"/>
    </xf>
    <xf numFmtId="166" fontId="4" fillId="4" borderId="9" xfId="0" applyNumberFormat="1" applyFont="1" applyFill="1" applyBorder="1" applyAlignment="1">
      <alignment horizontal="center" vertical="center" wrapText="1"/>
    </xf>
    <xf numFmtId="169" fontId="4" fillId="4" borderId="7" xfId="0" applyNumberFormat="1" applyFont="1" applyFill="1" applyBorder="1" applyAlignment="1">
      <alignment horizontal="center" vertical="center" wrapText="1"/>
    </xf>
    <xf numFmtId="169" fontId="4" fillId="0" borderId="5" xfId="0" applyNumberFormat="1" applyFont="1" applyFill="1" applyBorder="1" applyAlignment="1">
      <alignment horizontal="center" vertical="center" wrapText="1"/>
    </xf>
    <xf numFmtId="171" fontId="81" fillId="15" borderId="16" xfId="0" applyNumberFormat="1" applyFont="1" applyFill="1" applyBorder="1" applyAlignment="1">
      <alignment horizontal="center" vertical="center" wrapText="1"/>
    </xf>
    <xf numFmtId="166" fontId="7" fillId="15" borderId="8" xfId="0" applyNumberFormat="1" applyFont="1" applyFill="1" applyBorder="1" applyAlignment="1">
      <alignment horizontal="center" vertical="center" wrapText="1"/>
    </xf>
    <xf numFmtId="14" fontId="4" fillId="15" borderId="5"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0" fontId="0" fillId="0" borderId="0" xfId="0" applyAlignment="1">
      <alignment wrapText="1"/>
    </xf>
    <xf numFmtId="0" fontId="21" fillId="0" borderId="0" xfId="5"/>
    <xf numFmtId="0" fontId="54" fillId="0" borderId="15" xfId="0" applyFont="1" applyBorder="1"/>
    <xf numFmtId="0" fontId="54" fillId="0" borderId="0" xfId="0" applyFont="1" applyBorder="1"/>
    <xf numFmtId="0" fontId="82" fillId="0" borderId="0" xfId="0" quotePrefix="1" applyNumberFormat="1" applyFont="1" applyBorder="1"/>
    <xf numFmtId="0" fontId="82" fillId="0" borderId="0" xfId="0" applyFont="1" applyBorder="1"/>
    <xf numFmtId="0" fontId="82" fillId="0" borderId="13" xfId="0" applyFont="1" applyBorder="1"/>
    <xf numFmtId="0" fontId="82" fillId="0" borderId="0" xfId="0" applyNumberFormat="1" applyFont="1" applyBorder="1"/>
    <xf numFmtId="0" fontId="83" fillId="0" borderId="0" xfId="5" applyFont="1"/>
    <xf numFmtId="0" fontId="83" fillId="0" borderId="14" xfId="1" applyFont="1" applyBorder="1"/>
    <xf numFmtId="0" fontId="82" fillId="0" borderId="14" xfId="0" applyFont="1" applyBorder="1"/>
    <xf numFmtId="0" fontId="82" fillId="0" borderId="4" xfId="0" applyFont="1" applyBorder="1"/>
    <xf numFmtId="0" fontId="4" fillId="0" borderId="2" xfId="0" applyNumberFormat="1" applyFont="1" applyFill="1" applyBorder="1" applyAlignment="1">
      <alignment horizontal="center" vertical="center" wrapText="1"/>
    </xf>
    <xf numFmtId="3" fontId="50" fillId="9" borderId="11" xfId="0" applyNumberFormat="1" applyFont="1" applyFill="1" applyBorder="1" applyAlignment="1">
      <alignment horizontal="center" vertical="center" wrapText="1"/>
    </xf>
    <xf numFmtId="3" fontId="70" fillId="9" borderId="11" xfId="0" applyNumberFormat="1" applyFont="1" applyFill="1" applyBorder="1" applyAlignment="1">
      <alignment horizontal="center" vertical="center" wrapText="1"/>
    </xf>
    <xf numFmtId="166" fontId="74" fillId="9" borderId="11" xfId="0" applyNumberFormat="1" applyFont="1" applyFill="1" applyBorder="1" applyAlignment="1">
      <alignment horizontal="center" vertical="center" wrapText="1"/>
    </xf>
    <xf numFmtId="166" fontId="70" fillId="9" borderId="7" xfId="0" applyNumberFormat="1" applyFont="1" applyFill="1" applyBorder="1" applyAlignment="1">
      <alignment horizontal="center" vertical="center" wrapText="1"/>
    </xf>
    <xf numFmtId="0" fontId="30" fillId="0" borderId="0" xfId="1" quotePrefix="1" applyFont="1" applyBorder="1" applyAlignment="1">
      <alignment wrapText="1"/>
    </xf>
    <xf numFmtId="0" fontId="0" fillId="0" borderId="0" xfId="0" applyAlignment="1">
      <alignment wrapText="1"/>
    </xf>
    <xf numFmtId="0" fontId="32" fillId="9" borderId="11" xfId="1" applyFont="1" applyFill="1" applyBorder="1" applyAlignment="1">
      <alignment horizontal="center" vertical="center" wrapText="1"/>
    </xf>
    <xf numFmtId="0" fontId="28" fillId="9" borderId="6" xfId="1" applyFill="1" applyBorder="1" applyAlignment="1">
      <alignment horizontal="center" vertical="center" wrapText="1"/>
    </xf>
    <xf numFmtId="172" fontId="30" fillId="0" borderId="0" xfId="0" quotePrefix="1" applyNumberFormat="1" applyFont="1" applyFill="1" applyAlignment="1">
      <alignment wrapText="1"/>
    </xf>
    <xf numFmtId="0" fontId="30" fillId="0" borderId="0" xfId="1" quotePrefix="1" applyNumberFormat="1" applyFont="1" applyBorder="1" applyAlignment="1">
      <alignment wrapText="1"/>
    </xf>
    <xf numFmtId="0" fontId="30" fillId="0" borderId="0" xfId="0" quotePrefix="1" applyFont="1" applyBorder="1" applyAlignment="1">
      <alignment wrapText="1"/>
    </xf>
    <xf numFmtId="0" fontId="33" fillId="0" borderId="0" xfId="0" quotePrefix="1" applyFont="1" applyBorder="1" applyAlignment="1">
      <alignment horizontal="justify" wrapText="1"/>
    </xf>
    <xf numFmtId="0" fontId="28" fillId="9" borderId="6" xfId="1" applyFill="1" applyBorder="1" applyAlignment="1">
      <alignment vertical="center" wrapText="1"/>
    </xf>
    <xf numFmtId="0" fontId="30" fillId="0" borderId="0" xfId="0" quotePrefix="1" applyFont="1" applyAlignment="1">
      <alignment horizontal="left" vertical="center" wrapText="1"/>
    </xf>
    <xf numFmtId="0" fontId="30" fillId="0" borderId="0" xfId="0" applyFont="1" applyAlignment="1">
      <alignment horizontal="left" vertical="center" wrapText="1"/>
    </xf>
    <xf numFmtId="0" fontId="32" fillId="8" borderId="8" xfId="1" applyFont="1" applyFill="1" applyBorder="1" applyAlignment="1">
      <alignment horizontal="left" vertical="center" wrapText="1"/>
    </xf>
    <xf numFmtId="0" fontId="0" fillId="0" borderId="12" xfId="0" applyBorder="1" applyAlignment="1">
      <alignment horizontal="left" vertical="center" wrapText="1"/>
    </xf>
    <xf numFmtId="0" fontId="32" fillId="8" borderId="3" xfId="0" applyFont="1" applyFill="1" applyBorder="1" applyAlignment="1">
      <alignment horizontal="left" vertical="top" wrapText="1"/>
    </xf>
    <xf numFmtId="0" fontId="0" fillId="0" borderId="4" xfId="0" applyBorder="1" applyAlignment="1">
      <alignment horizontal="left" wrapText="1"/>
    </xf>
    <xf numFmtId="0" fontId="32" fillId="8" borderId="7" xfId="1" applyFont="1" applyFill="1" applyBorder="1" applyAlignment="1">
      <alignment horizontal="center" vertical="center" wrapText="1"/>
    </xf>
    <xf numFmtId="0" fontId="32" fillId="8" borderId="1" xfId="1" applyFont="1" applyFill="1" applyBorder="1" applyAlignment="1">
      <alignment horizontal="center" vertical="center" wrapText="1"/>
    </xf>
    <xf numFmtId="0" fontId="32" fillId="8" borderId="8" xfId="1" applyFont="1" applyFill="1" applyBorder="1" applyAlignment="1">
      <alignment horizontal="center" vertical="center" wrapText="1"/>
    </xf>
    <xf numFmtId="0" fontId="28" fillId="8" borderId="12" xfId="1" applyFill="1" applyBorder="1" applyAlignment="1">
      <alignment horizontal="center" vertical="center" wrapText="1"/>
    </xf>
    <xf numFmtId="0" fontId="28" fillId="8" borderId="3" xfId="1" applyFill="1" applyBorder="1" applyAlignment="1">
      <alignment horizontal="center" vertical="center" wrapText="1"/>
    </xf>
    <xf numFmtId="0" fontId="28" fillId="8" borderId="4" xfId="1" applyFill="1" applyBorder="1" applyAlignment="1">
      <alignment horizontal="center" vertical="center" wrapText="1"/>
    </xf>
    <xf numFmtId="0" fontId="30" fillId="0" borderId="0" xfId="1" applyFont="1" applyBorder="1" applyAlignment="1">
      <alignment wrapText="1"/>
    </xf>
    <xf numFmtId="0" fontId="29" fillId="0" borderId="10" xfId="1" applyFont="1" applyBorder="1" applyAlignment="1">
      <alignment horizontal="center"/>
    </xf>
    <xf numFmtId="0" fontId="29" fillId="0" borderId="0" xfId="1" applyFont="1" applyBorder="1" applyAlignment="1">
      <alignment horizontal="center"/>
    </xf>
    <xf numFmtId="0" fontId="15" fillId="0" borderId="10" xfId="1" applyFont="1" applyBorder="1" applyAlignment="1">
      <alignment horizontal="center"/>
    </xf>
    <xf numFmtId="0" fontId="15" fillId="0" borderId="0" xfId="1" applyFont="1" applyBorder="1" applyAlignment="1">
      <alignment horizontal="center"/>
    </xf>
    <xf numFmtId="0" fontId="31" fillId="10" borderId="11" xfId="1" applyFont="1" applyFill="1" applyBorder="1" applyAlignment="1">
      <alignment horizontal="center" vertical="center" wrapText="1"/>
    </xf>
    <xf numFmtId="0" fontId="31" fillId="10" borderId="6" xfId="1" applyFont="1" applyFill="1" applyBorder="1" applyAlignment="1">
      <alignment horizontal="center" vertical="center" wrapText="1"/>
    </xf>
    <xf numFmtId="0" fontId="30" fillId="0" borderId="0" xfId="1" applyFont="1" applyBorder="1" applyAlignment="1">
      <alignment horizontal="left" wrapText="1"/>
    </xf>
    <xf numFmtId="0" fontId="28" fillId="8" borderId="5" xfId="1" applyFill="1" applyBorder="1" applyAlignment="1">
      <alignment horizontal="center" vertical="center" wrapText="1"/>
    </xf>
    <xf numFmtId="0" fontId="32" fillId="8" borderId="11" xfId="1" applyFont="1" applyFill="1" applyBorder="1" applyAlignment="1">
      <alignment horizontal="center" vertical="center" wrapText="1"/>
    </xf>
    <xf numFmtId="0" fontId="32" fillId="8" borderId="6" xfId="1" applyFont="1" applyFill="1" applyBorder="1" applyAlignment="1">
      <alignment horizontal="center" vertical="center" wrapText="1"/>
    </xf>
    <xf numFmtId="0" fontId="32" fillId="8" borderId="5" xfId="1" applyFont="1" applyFill="1" applyBorder="1" applyAlignment="1">
      <alignment horizontal="center" vertical="center" wrapText="1"/>
    </xf>
    <xf numFmtId="0" fontId="32" fillId="9" borderId="7" xfId="1" applyFont="1" applyFill="1" applyBorder="1" applyAlignment="1">
      <alignment horizontal="center" vertical="center" wrapText="1"/>
    </xf>
    <xf numFmtId="0" fontId="28" fillId="9" borderId="5" xfId="1" applyFill="1" applyBorder="1"/>
    <xf numFmtId="0" fontId="32" fillId="9" borderId="6" xfId="1" applyFont="1" applyFill="1" applyBorder="1" applyAlignment="1">
      <alignment horizontal="center" vertical="center" wrapText="1"/>
    </xf>
    <xf numFmtId="0" fontId="28" fillId="9" borderId="6" xfId="1" applyFill="1" applyBorder="1" applyAlignment="1"/>
    <xf numFmtId="0" fontId="0" fillId="8" borderId="6" xfId="0" applyFill="1" applyBorder="1" applyAlignment="1">
      <alignment vertical="center" wrapText="1"/>
    </xf>
    <xf numFmtId="0" fontId="28" fillId="8" borderId="6" xfId="1" applyFill="1" applyBorder="1"/>
    <xf numFmtId="0" fontId="32" fillId="9" borderId="8" xfId="1" applyFont="1" applyFill="1" applyBorder="1" applyAlignment="1">
      <alignment horizontal="center" vertical="center" wrapText="1"/>
    </xf>
    <xf numFmtId="0" fontId="0" fillId="9" borderId="12" xfId="0" applyFill="1" applyBorder="1" applyAlignment="1">
      <alignment vertical="center" wrapText="1"/>
    </xf>
    <xf numFmtId="0" fontId="0" fillId="9" borderId="10" xfId="0" applyFill="1" applyBorder="1" applyAlignment="1">
      <alignment vertical="center" wrapText="1"/>
    </xf>
    <xf numFmtId="0" fontId="0" fillId="9" borderId="13" xfId="0" applyFill="1" applyBorder="1" applyAlignment="1">
      <alignment vertical="center" wrapText="1"/>
    </xf>
    <xf numFmtId="173" fontId="4" fillId="16" borderId="7" xfId="0" applyNumberFormat="1"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1" xfId="0"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2" borderId="6" xfId="0" applyFont="1" applyFill="1" applyBorder="1" applyAlignment="1">
      <alignment horizontal="center" vertical="center" wrapText="1"/>
    </xf>
    <xf numFmtId="14" fontId="4" fillId="24" borderId="7" xfId="0" quotePrefix="1" applyNumberFormat="1" applyFont="1" applyFill="1" applyBorder="1" applyAlignment="1">
      <alignment horizontal="center" vertical="center" wrapText="1"/>
    </xf>
    <xf numFmtId="0" fontId="11" fillId="24" borderId="1" xfId="0" applyFont="1" applyFill="1" applyBorder="1" applyAlignment="1">
      <alignment horizontal="center" vertical="center" wrapText="1"/>
    </xf>
    <xf numFmtId="166" fontId="4" fillId="24" borderId="7" xfId="0" applyNumberFormat="1" applyFont="1" applyFill="1" applyBorder="1" applyAlignment="1">
      <alignment vertical="center" wrapText="1"/>
    </xf>
    <xf numFmtId="0" fontId="11" fillId="24" borderId="1" xfId="0" applyFont="1" applyFill="1" applyBorder="1" applyAlignment="1">
      <alignment vertical="center" wrapText="1"/>
    </xf>
    <xf numFmtId="165" fontId="4" fillId="24" borderId="7" xfId="0" applyNumberFormat="1" applyFont="1" applyFill="1" applyBorder="1" applyAlignment="1">
      <alignment horizontal="center" vertical="center" wrapText="1"/>
    </xf>
    <xf numFmtId="0" fontId="11" fillId="24" borderId="1" xfId="0" applyFont="1" applyFill="1" applyBorder="1" applyAlignment="1"/>
    <xf numFmtId="0" fontId="11" fillId="0" borderId="0" xfId="0" applyFont="1" applyAlignment="1"/>
    <xf numFmtId="0" fontId="0" fillId="0" borderId="0" xfId="0" applyAlignment="1"/>
    <xf numFmtId="3" fontId="5" fillId="4" borderId="7"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14" fillId="6" borderId="2" xfId="0" applyNumberFormat="1" applyFont="1" applyFill="1" applyBorder="1" applyAlignment="1">
      <alignment horizontal="center" vertical="center" wrapText="1"/>
    </xf>
    <xf numFmtId="0" fontId="0" fillId="6" borderId="2" xfId="0" applyFill="1" applyBorder="1" applyAlignment="1">
      <alignment vertical="center" wrapText="1"/>
    </xf>
    <xf numFmtId="3" fontId="17" fillId="4" borderId="11" xfId="0" applyNumberFormat="1" applyFont="1" applyFill="1" applyBorder="1" applyAlignment="1">
      <alignment horizontal="right" vertical="center" wrapText="1"/>
    </xf>
    <xf numFmtId="0" fontId="16" fillId="0" borderId="9" xfId="0" applyFont="1" applyBorder="1" applyAlignment="1">
      <alignment horizontal="right" vertical="center" wrapText="1"/>
    </xf>
    <xf numFmtId="0" fontId="16" fillId="0" borderId="6" xfId="0" applyFont="1" applyBorder="1" applyAlignment="1">
      <alignment horizontal="right" vertical="center" wrapText="1"/>
    </xf>
    <xf numFmtId="3" fontId="17" fillId="4" borderId="8" xfId="0" applyNumberFormat="1" applyFont="1" applyFill="1" applyBorder="1" applyAlignment="1">
      <alignment horizontal="center" vertical="center" wrapText="1"/>
    </xf>
    <xf numFmtId="3" fontId="17" fillId="4" borderId="10" xfId="0" applyNumberFormat="1" applyFont="1" applyFill="1" applyBorder="1" applyAlignment="1">
      <alignment horizontal="center" vertical="center" wrapText="1"/>
    </xf>
    <xf numFmtId="3" fontId="17" fillId="4" borderId="3" xfId="0" applyNumberFormat="1"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24" borderId="7" xfId="0" applyFont="1" applyFill="1" applyBorder="1" applyAlignment="1">
      <alignment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166" fontId="71" fillId="14" borderId="7" xfId="0" applyNumberFormat="1" applyFont="1" applyFill="1" applyBorder="1" applyAlignment="1">
      <alignment horizontal="center" vertical="center" wrapText="1"/>
    </xf>
    <xf numFmtId="166" fontId="71" fillId="14" borderId="5" xfId="0" applyNumberFormat="1" applyFont="1" applyFill="1" applyBorder="1" applyAlignment="1">
      <alignment horizontal="center" vertical="center" wrapText="1"/>
    </xf>
    <xf numFmtId="166" fontId="71" fillId="14" borderId="1" xfId="0" applyNumberFormat="1" applyFont="1" applyFill="1" applyBorder="1" applyAlignment="1">
      <alignment horizontal="center" vertical="center" wrapText="1"/>
    </xf>
    <xf numFmtId="0" fontId="71" fillId="14" borderId="7" xfId="0" applyFont="1" applyFill="1" applyBorder="1" applyAlignment="1">
      <alignment horizontal="center" vertical="center" wrapText="1"/>
    </xf>
    <xf numFmtId="0" fontId="71" fillId="14" borderId="5" xfId="0" applyFont="1" applyFill="1" applyBorder="1" applyAlignment="1">
      <alignment horizontal="center" vertical="center" wrapText="1"/>
    </xf>
    <xf numFmtId="0" fontId="71" fillId="14" borderId="1" xfId="0" applyFont="1" applyFill="1" applyBorder="1" applyAlignment="1">
      <alignment horizontal="center" vertical="center" wrapText="1"/>
    </xf>
    <xf numFmtId="14" fontId="71" fillId="14" borderId="7" xfId="0" applyNumberFormat="1" applyFont="1" applyFill="1" applyBorder="1" applyAlignment="1">
      <alignment horizontal="center" vertical="center" wrapText="1"/>
    </xf>
    <xf numFmtId="14" fontId="71" fillId="14" borderId="5" xfId="0" applyNumberFormat="1" applyFont="1" applyFill="1" applyBorder="1" applyAlignment="1">
      <alignment horizontal="center" vertical="center" wrapText="1"/>
    </xf>
    <xf numFmtId="14" fontId="71" fillId="14" borderId="1" xfId="0" applyNumberFormat="1" applyFont="1" applyFill="1" applyBorder="1" applyAlignment="1">
      <alignment horizontal="center" vertical="center" wrapText="1"/>
    </xf>
    <xf numFmtId="166" fontId="4" fillId="18" borderId="7" xfId="0" applyNumberFormat="1" applyFont="1" applyFill="1" applyBorder="1" applyAlignment="1">
      <alignment horizontal="center" vertical="center" wrapText="1"/>
    </xf>
    <xf numFmtId="166" fontId="4" fillId="18" borderId="1" xfId="0" applyNumberFormat="1" applyFont="1" applyFill="1" applyBorder="1" applyAlignment="1">
      <alignment horizontal="center" vertical="center" wrapText="1"/>
    </xf>
    <xf numFmtId="3" fontId="4" fillId="12" borderId="11" xfId="0" applyNumberFormat="1" applyFont="1" applyFill="1" applyBorder="1" applyAlignment="1">
      <alignment horizontal="center" vertical="center"/>
    </xf>
    <xf numFmtId="3" fontId="4" fillId="12" borderId="9" xfId="0" applyNumberFormat="1" applyFont="1" applyFill="1" applyBorder="1" applyAlignment="1">
      <alignment horizontal="center" vertical="center"/>
    </xf>
    <xf numFmtId="3" fontId="4" fillId="12" borderId="6" xfId="0" applyNumberFormat="1" applyFont="1" applyFill="1" applyBorder="1" applyAlignment="1">
      <alignment horizontal="center" vertical="center"/>
    </xf>
    <xf numFmtId="3" fontId="4" fillId="12" borderId="11" xfId="0" applyNumberFormat="1" applyFont="1" applyFill="1" applyBorder="1" applyAlignment="1">
      <alignment horizontal="center" vertical="center" wrapText="1"/>
    </xf>
    <xf numFmtId="3" fontId="4" fillId="12" borderId="9" xfId="0" applyNumberFormat="1" applyFont="1" applyFill="1" applyBorder="1" applyAlignment="1">
      <alignment horizontal="center" vertical="center" wrapText="1"/>
    </xf>
    <xf numFmtId="3" fontId="4" fillId="12" borderId="6" xfId="0" applyNumberFormat="1" applyFont="1" applyFill="1" applyBorder="1" applyAlignment="1">
      <alignment horizontal="center" vertical="center" wrapText="1"/>
    </xf>
    <xf numFmtId="0" fontId="4" fillId="18" borderId="7" xfId="0" applyFont="1" applyFill="1" applyBorder="1" applyAlignment="1">
      <alignment horizontal="center" vertical="center" wrapText="1"/>
    </xf>
    <xf numFmtId="0" fontId="11" fillId="18" borderId="1" xfId="0" applyFont="1" applyFill="1" applyBorder="1" applyAlignment="1">
      <alignment horizontal="center" vertical="center" wrapText="1"/>
    </xf>
    <xf numFmtId="3" fontId="4" fillId="18" borderId="7" xfId="0" applyNumberFormat="1" applyFont="1" applyFill="1" applyBorder="1" applyAlignment="1">
      <alignment horizontal="center" vertical="center" wrapText="1"/>
    </xf>
    <xf numFmtId="0" fontId="21" fillId="18" borderId="1" xfId="0" applyFont="1" applyFill="1" applyBorder="1" applyAlignment="1">
      <alignment horizontal="center" vertical="center" wrapText="1"/>
    </xf>
    <xf numFmtId="14" fontId="4" fillId="18" borderId="7" xfId="0" applyNumberFormat="1" applyFont="1" applyFill="1" applyBorder="1" applyAlignment="1">
      <alignment horizontal="center" vertical="center" wrapText="1"/>
    </xf>
    <xf numFmtId="14" fontId="4" fillId="18" borderId="1" xfId="0" quotePrefix="1" applyNumberFormat="1" applyFont="1" applyFill="1" applyBorder="1" applyAlignment="1">
      <alignment horizontal="center" vertical="center" wrapText="1"/>
    </xf>
    <xf numFmtId="173" fontId="4" fillId="18" borderId="7" xfId="0" applyNumberFormat="1" applyFont="1" applyFill="1" applyBorder="1" applyAlignment="1">
      <alignment horizontal="center" vertical="center" wrapText="1"/>
    </xf>
    <xf numFmtId="173" fontId="4" fillId="18" borderId="1"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65" fontId="71" fillId="0" borderId="7" xfId="0" applyNumberFormat="1" applyFont="1" applyFill="1" applyBorder="1" applyAlignment="1">
      <alignment horizontal="center" vertical="center" wrapText="1"/>
    </xf>
    <xf numFmtId="165" fontId="71" fillId="0" borderId="1" xfId="0" applyNumberFormat="1" applyFont="1" applyFill="1" applyBorder="1" applyAlignment="1">
      <alignment horizontal="center" vertical="center" wrapText="1"/>
    </xf>
    <xf numFmtId="166" fontId="71" fillId="0" borderId="7" xfId="0" applyNumberFormat="1" applyFont="1" applyFill="1" applyBorder="1" applyAlignment="1">
      <alignment horizontal="center" vertical="center" wrapText="1"/>
    </xf>
    <xf numFmtId="166" fontId="71" fillId="0" borderId="1" xfId="0" applyNumberFormat="1" applyFont="1" applyFill="1" applyBorder="1" applyAlignment="1">
      <alignment horizontal="center" vertical="center" wrapText="1"/>
    </xf>
    <xf numFmtId="171" fontId="4" fillId="4" borderId="7" xfId="0" applyNumberFormat="1" applyFont="1" applyFill="1" applyBorder="1" applyAlignment="1">
      <alignment horizontal="center" vertical="center" wrapText="1"/>
    </xf>
    <xf numFmtId="171" fontId="4" fillId="4" borderId="1" xfId="0" applyNumberFormat="1" applyFont="1" applyFill="1" applyBorder="1" applyAlignment="1">
      <alignment horizontal="center" vertical="center" wrapText="1"/>
    </xf>
    <xf numFmtId="0" fontId="29" fillId="4" borderId="8" xfId="0" applyFont="1" applyFill="1" applyBorder="1" applyAlignment="1">
      <alignment horizontal="left" vertical="center" wrapText="1"/>
    </xf>
    <xf numFmtId="0" fontId="29" fillId="4" borderId="15"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15" fillId="4" borderId="10" xfId="0" applyFont="1" applyFill="1" applyBorder="1" applyAlignment="1">
      <alignment horizontal="left" wrapText="1"/>
    </xf>
    <xf numFmtId="0" fontId="15" fillId="4" borderId="0" xfId="0" applyFont="1" applyFill="1" applyBorder="1" applyAlignment="1">
      <alignment horizontal="left" wrapText="1"/>
    </xf>
    <xf numFmtId="0" fontId="15" fillId="4" borderId="13" xfId="0" applyFont="1" applyFill="1" applyBorder="1" applyAlignment="1">
      <alignment horizontal="left" wrapText="1"/>
    </xf>
    <xf numFmtId="0" fontId="8" fillId="0"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7" xfId="0" applyFont="1" applyFill="1" applyBorder="1" applyAlignment="1">
      <alignment horizontal="center" vertical="center" wrapText="1"/>
    </xf>
    <xf numFmtId="0" fontId="30" fillId="0" borderId="1" xfId="0" applyFont="1" applyBorder="1" applyAlignment="1">
      <alignment horizontal="center" vertical="center"/>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17" fillId="0" borderId="7" xfId="0" applyFont="1" applyFill="1" applyBorder="1" applyAlignment="1">
      <alignment horizontal="center" vertical="center" textRotation="90"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7" fillId="0" borderId="7" xfId="0" applyFont="1" applyFill="1" applyBorder="1" applyAlignment="1">
      <alignment horizontal="center" vertical="center" wrapText="1"/>
    </xf>
    <xf numFmtId="0" fontId="16" fillId="0" borderId="1" xfId="0" applyFont="1" applyBorder="1" applyAlignment="1">
      <alignment horizontal="center" vertical="center" wrapText="1"/>
    </xf>
    <xf numFmtId="0" fontId="56" fillId="4" borderId="3" xfId="0" applyFont="1" applyFill="1" applyBorder="1" applyAlignment="1">
      <alignment horizontal="left" vertical="center" wrapText="1"/>
    </xf>
    <xf numFmtId="0" fontId="56" fillId="4" borderId="14" xfId="0" applyFont="1" applyFill="1" applyBorder="1" applyAlignment="1">
      <alignment horizontal="left" vertical="center" wrapText="1"/>
    </xf>
    <xf numFmtId="0" fontId="56" fillId="4" borderId="4" xfId="0" applyFont="1" applyFill="1" applyBorder="1" applyAlignment="1">
      <alignment horizontal="left" vertical="center" wrapText="1"/>
    </xf>
    <xf numFmtId="3" fontId="0" fillId="4" borderId="3" xfId="0" applyNumberFormat="1" applyFill="1" applyBorder="1" applyAlignment="1">
      <alignment vertical="center" wrapText="1"/>
    </xf>
    <xf numFmtId="0" fontId="16" fillId="0" borderId="1" xfId="0" applyFont="1" applyBorder="1" applyAlignment="1">
      <alignment vertical="center"/>
    </xf>
    <xf numFmtId="3" fontId="17" fillId="0" borderId="8" xfId="0" applyNumberFormat="1" applyFont="1" applyFill="1" applyBorder="1" applyAlignment="1">
      <alignment horizontal="center" vertical="center" wrapText="1"/>
    </xf>
    <xf numFmtId="0" fontId="0" fillId="0" borderId="3" xfId="0" applyBorder="1" applyAlignment="1">
      <alignment vertical="center" wrapText="1"/>
    </xf>
    <xf numFmtId="3" fontId="17" fillId="4" borderId="7" xfId="0" applyNumberFormat="1" applyFont="1" applyFill="1" applyBorder="1" applyAlignment="1">
      <alignment horizontal="center" vertical="center" wrapText="1"/>
    </xf>
    <xf numFmtId="0" fontId="0" fillId="0" borderId="5" xfId="0" applyBorder="1" applyAlignment="1">
      <alignment horizontal="center" vertical="center" wrapText="1"/>
    </xf>
    <xf numFmtId="3" fontId="17" fillId="4" borderId="5"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165" fontId="4" fillId="18" borderId="7" xfId="0" applyNumberFormat="1" applyFont="1" applyFill="1" applyBorder="1" applyAlignment="1">
      <alignment horizontal="center" vertical="center" wrapText="1"/>
    </xf>
    <xf numFmtId="165" fontId="4" fillId="18" borderId="1" xfId="0" applyNumberFormat="1"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1" xfId="0" applyFont="1" applyFill="1" applyBorder="1" applyAlignment="1">
      <alignment horizontal="left" vertical="center" wrapText="1"/>
    </xf>
    <xf numFmtId="3" fontId="66" fillId="12" borderId="11" xfId="0" applyNumberFormat="1" applyFont="1" applyFill="1" applyBorder="1" applyAlignment="1">
      <alignment horizontal="center" vertical="center" wrapText="1"/>
    </xf>
    <xf numFmtId="3" fontId="66" fillId="12" borderId="9" xfId="0" applyNumberFormat="1" applyFont="1" applyFill="1" applyBorder="1" applyAlignment="1">
      <alignment horizontal="center" vertical="center" wrapText="1"/>
    </xf>
    <xf numFmtId="3" fontId="66" fillId="12" borderId="6" xfId="0" applyNumberFormat="1" applyFont="1" applyFill="1" applyBorder="1" applyAlignment="1">
      <alignment horizontal="center" vertical="center" wrapText="1"/>
    </xf>
    <xf numFmtId="14" fontId="71" fillId="14" borderId="5" xfId="0" quotePrefix="1" applyNumberFormat="1" applyFont="1" applyFill="1" applyBorder="1" applyAlignment="1">
      <alignment horizontal="center" vertical="center" wrapText="1"/>
    </xf>
    <xf numFmtId="14" fontId="71" fillId="14" borderId="1" xfId="0" quotePrefix="1"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14" fontId="4" fillId="16" borderId="7" xfId="0" quotePrefix="1" applyNumberFormat="1" applyFont="1" applyFill="1" applyBorder="1" applyAlignment="1">
      <alignment horizontal="center" vertical="center" wrapText="1"/>
    </xf>
    <xf numFmtId="165" fontId="71" fillId="14" borderId="7" xfId="0" applyNumberFormat="1" applyFont="1" applyFill="1" applyBorder="1" applyAlignment="1">
      <alignment horizontal="center" vertical="center" wrapText="1"/>
    </xf>
    <xf numFmtId="165" fontId="71" fillId="14" borderId="5" xfId="0" applyNumberFormat="1" applyFont="1" applyFill="1" applyBorder="1" applyAlignment="1">
      <alignment horizontal="center" vertical="center" wrapText="1"/>
    </xf>
    <xf numFmtId="165" fontId="71" fillId="14"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71" fillId="14" borderId="7" xfId="0" quotePrefix="1" applyNumberFormat="1"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1" xfId="0" applyFill="1" applyBorder="1" applyAlignment="1">
      <alignment horizontal="center" vertical="center" wrapText="1"/>
    </xf>
    <xf numFmtId="0" fontId="4" fillId="24" borderId="7" xfId="0" applyFont="1" applyFill="1" applyBorder="1" applyAlignment="1">
      <alignment horizontal="center" vertical="center" wrapText="1"/>
    </xf>
    <xf numFmtId="166" fontId="4" fillId="24" borderId="7" xfId="0" applyNumberFormat="1" applyFont="1" applyFill="1" applyBorder="1" applyAlignment="1">
      <alignment horizontal="center" vertical="center" wrapText="1"/>
    </xf>
  </cellXfs>
  <cellStyles count="6">
    <cellStyle name="Comma" xfId="4" builtinId="3"/>
    <cellStyle name="Comma 2" xfId="2"/>
    <cellStyle name="Normal" xfId="0" builtinId="0"/>
    <cellStyle name="Normal 2" xfId="1"/>
    <cellStyle name="Normal 2 2" xfId="5"/>
    <cellStyle name="Normal_PROMTH" xfId="3"/>
  </cellStyles>
  <dxfs count="0"/>
  <tableStyles count="0" defaultTableStyle="TableStyleMedium9" defaultPivotStyle="PivotStyleLight16"/>
  <colors>
    <mruColors>
      <color rgb="FFFCD8BA"/>
      <color rgb="FFE5E0EC"/>
      <color rgb="FFFCD5B4"/>
      <color rgb="FFFBCFAB"/>
      <color rgb="FFD7E4BC"/>
      <color rgb="FFFDE2CB"/>
      <color rgb="FFDBEEF3"/>
      <color rgb="FFFF66CC"/>
      <color rgb="FFFFC000"/>
      <color rgb="FFB8C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8"/>
  <sheetViews>
    <sheetView workbookViewId="0">
      <selection activeCell="B8" sqref="B8:J8"/>
    </sheetView>
  </sheetViews>
  <sheetFormatPr defaultRowHeight="13.2" x14ac:dyDescent="0.25"/>
  <cols>
    <col min="1" max="1" width="4.33203125" style="95" customWidth="1"/>
    <col min="2" max="2" width="5.33203125" style="95" customWidth="1"/>
    <col min="3" max="3" width="5.44140625" style="95" customWidth="1"/>
    <col min="4" max="4" width="10.6640625" style="95" customWidth="1"/>
    <col min="5" max="5" width="1.5546875" style="95" customWidth="1"/>
    <col min="6" max="6" width="14.44140625" style="95" customWidth="1"/>
    <col min="7" max="7" width="17" style="95" customWidth="1"/>
    <col min="8" max="8" width="19.5546875" style="95" customWidth="1"/>
    <col min="9" max="9" width="39" style="95" customWidth="1"/>
    <col min="10" max="10" width="14.44140625" style="95" customWidth="1"/>
    <col min="11" max="11" width="13.6640625" style="95" customWidth="1"/>
    <col min="12" max="256" width="9.109375" style="95"/>
    <col min="257" max="257" width="4.33203125" style="95" customWidth="1"/>
    <col min="258" max="258" width="5.33203125" style="95" customWidth="1"/>
    <col min="259" max="259" width="5.44140625" style="95" customWidth="1"/>
    <col min="260" max="260" width="10.6640625" style="95" customWidth="1"/>
    <col min="261" max="261" width="1.5546875" style="95" customWidth="1"/>
    <col min="262" max="262" width="14.44140625" style="95" customWidth="1"/>
    <col min="263" max="263" width="17" style="95" customWidth="1"/>
    <col min="264" max="264" width="19.5546875" style="95" customWidth="1"/>
    <col min="265" max="265" width="39" style="95" customWidth="1"/>
    <col min="266" max="266" width="14.44140625" style="95" customWidth="1"/>
    <col min="267" max="267" width="13.6640625" style="95" customWidth="1"/>
    <col min="268" max="512" width="9.109375" style="95"/>
    <col min="513" max="513" width="4.33203125" style="95" customWidth="1"/>
    <col min="514" max="514" width="5.33203125" style="95" customWidth="1"/>
    <col min="515" max="515" width="5.44140625" style="95" customWidth="1"/>
    <col min="516" max="516" width="10.6640625" style="95" customWidth="1"/>
    <col min="517" max="517" width="1.5546875" style="95" customWidth="1"/>
    <col min="518" max="518" width="14.44140625" style="95" customWidth="1"/>
    <col min="519" max="519" width="17" style="95" customWidth="1"/>
    <col min="520" max="520" width="19.5546875" style="95" customWidth="1"/>
    <col min="521" max="521" width="39" style="95" customWidth="1"/>
    <col min="522" max="522" width="14.44140625" style="95" customWidth="1"/>
    <col min="523" max="523" width="13.6640625" style="95" customWidth="1"/>
    <col min="524" max="768" width="9.109375" style="95"/>
    <col min="769" max="769" width="4.33203125" style="95" customWidth="1"/>
    <col min="770" max="770" width="5.33203125" style="95" customWidth="1"/>
    <col min="771" max="771" width="5.44140625" style="95" customWidth="1"/>
    <col min="772" max="772" width="10.6640625" style="95" customWidth="1"/>
    <col min="773" max="773" width="1.5546875" style="95" customWidth="1"/>
    <col min="774" max="774" width="14.44140625" style="95" customWidth="1"/>
    <col min="775" max="775" width="17" style="95" customWidth="1"/>
    <col min="776" max="776" width="19.5546875" style="95" customWidth="1"/>
    <col min="777" max="777" width="39" style="95" customWidth="1"/>
    <col min="778" max="778" width="14.44140625" style="95" customWidth="1"/>
    <col min="779" max="779" width="13.6640625" style="95" customWidth="1"/>
    <col min="780" max="1024" width="9.109375" style="95"/>
    <col min="1025" max="1025" width="4.33203125" style="95" customWidth="1"/>
    <col min="1026" max="1026" width="5.33203125" style="95" customWidth="1"/>
    <col min="1027" max="1027" width="5.44140625" style="95" customWidth="1"/>
    <col min="1028" max="1028" width="10.6640625" style="95" customWidth="1"/>
    <col min="1029" max="1029" width="1.5546875" style="95" customWidth="1"/>
    <col min="1030" max="1030" width="14.44140625" style="95" customWidth="1"/>
    <col min="1031" max="1031" width="17" style="95" customWidth="1"/>
    <col min="1032" max="1032" width="19.5546875" style="95" customWidth="1"/>
    <col min="1033" max="1033" width="39" style="95" customWidth="1"/>
    <col min="1034" max="1034" width="14.44140625" style="95" customWidth="1"/>
    <col min="1035" max="1035" width="13.6640625" style="95" customWidth="1"/>
    <col min="1036" max="1280" width="9.109375" style="95"/>
    <col min="1281" max="1281" width="4.33203125" style="95" customWidth="1"/>
    <col min="1282" max="1282" width="5.33203125" style="95" customWidth="1"/>
    <col min="1283" max="1283" width="5.44140625" style="95" customWidth="1"/>
    <col min="1284" max="1284" width="10.6640625" style="95" customWidth="1"/>
    <col min="1285" max="1285" width="1.5546875" style="95" customWidth="1"/>
    <col min="1286" max="1286" width="14.44140625" style="95" customWidth="1"/>
    <col min="1287" max="1287" width="17" style="95" customWidth="1"/>
    <col min="1288" max="1288" width="19.5546875" style="95" customWidth="1"/>
    <col min="1289" max="1289" width="39" style="95" customWidth="1"/>
    <col min="1290" max="1290" width="14.44140625" style="95" customWidth="1"/>
    <col min="1291" max="1291" width="13.6640625" style="95" customWidth="1"/>
    <col min="1292" max="1536" width="9.109375" style="95"/>
    <col min="1537" max="1537" width="4.33203125" style="95" customWidth="1"/>
    <col min="1538" max="1538" width="5.33203125" style="95" customWidth="1"/>
    <col min="1539" max="1539" width="5.44140625" style="95" customWidth="1"/>
    <col min="1540" max="1540" width="10.6640625" style="95" customWidth="1"/>
    <col min="1541" max="1541" width="1.5546875" style="95" customWidth="1"/>
    <col min="1542" max="1542" width="14.44140625" style="95" customWidth="1"/>
    <col min="1543" max="1543" width="17" style="95" customWidth="1"/>
    <col min="1544" max="1544" width="19.5546875" style="95" customWidth="1"/>
    <col min="1545" max="1545" width="39" style="95" customWidth="1"/>
    <col min="1546" max="1546" width="14.44140625" style="95" customWidth="1"/>
    <col min="1547" max="1547" width="13.6640625" style="95" customWidth="1"/>
    <col min="1548" max="1792" width="9.109375" style="95"/>
    <col min="1793" max="1793" width="4.33203125" style="95" customWidth="1"/>
    <col min="1794" max="1794" width="5.33203125" style="95" customWidth="1"/>
    <col min="1795" max="1795" width="5.44140625" style="95" customWidth="1"/>
    <col min="1796" max="1796" width="10.6640625" style="95" customWidth="1"/>
    <col min="1797" max="1797" width="1.5546875" style="95" customWidth="1"/>
    <col min="1798" max="1798" width="14.44140625" style="95" customWidth="1"/>
    <col min="1799" max="1799" width="17" style="95" customWidth="1"/>
    <col min="1800" max="1800" width="19.5546875" style="95" customWidth="1"/>
    <col min="1801" max="1801" width="39" style="95" customWidth="1"/>
    <col min="1802" max="1802" width="14.44140625" style="95" customWidth="1"/>
    <col min="1803" max="1803" width="13.6640625" style="95" customWidth="1"/>
    <col min="1804" max="2048" width="9.109375" style="95"/>
    <col min="2049" max="2049" width="4.33203125" style="95" customWidth="1"/>
    <col min="2050" max="2050" width="5.33203125" style="95" customWidth="1"/>
    <col min="2051" max="2051" width="5.44140625" style="95" customWidth="1"/>
    <col min="2052" max="2052" width="10.6640625" style="95" customWidth="1"/>
    <col min="2053" max="2053" width="1.5546875" style="95" customWidth="1"/>
    <col min="2054" max="2054" width="14.44140625" style="95" customWidth="1"/>
    <col min="2055" max="2055" width="17" style="95" customWidth="1"/>
    <col min="2056" max="2056" width="19.5546875" style="95" customWidth="1"/>
    <col min="2057" max="2057" width="39" style="95" customWidth="1"/>
    <col min="2058" max="2058" width="14.44140625" style="95" customWidth="1"/>
    <col min="2059" max="2059" width="13.6640625" style="95" customWidth="1"/>
    <col min="2060" max="2304" width="9.109375" style="95"/>
    <col min="2305" max="2305" width="4.33203125" style="95" customWidth="1"/>
    <col min="2306" max="2306" width="5.33203125" style="95" customWidth="1"/>
    <col min="2307" max="2307" width="5.44140625" style="95" customWidth="1"/>
    <col min="2308" max="2308" width="10.6640625" style="95" customWidth="1"/>
    <col min="2309" max="2309" width="1.5546875" style="95" customWidth="1"/>
    <col min="2310" max="2310" width="14.44140625" style="95" customWidth="1"/>
    <col min="2311" max="2311" width="17" style="95" customWidth="1"/>
    <col min="2312" max="2312" width="19.5546875" style="95" customWidth="1"/>
    <col min="2313" max="2313" width="39" style="95" customWidth="1"/>
    <col min="2314" max="2314" width="14.44140625" style="95" customWidth="1"/>
    <col min="2315" max="2315" width="13.6640625" style="95" customWidth="1"/>
    <col min="2316" max="2560" width="9.109375" style="95"/>
    <col min="2561" max="2561" width="4.33203125" style="95" customWidth="1"/>
    <col min="2562" max="2562" width="5.33203125" style="95" customWidth="1"/>
    <col min="2563" max="2563" width="5.44140625" style="95" customWidth="1"/>
    <col min="2564" max="2564" width="10.6640625" style="95" customWidth="1"/>
    <col min="2565" max="2565" width="1.5546875" style="95" customWidth="1"/>
    <col min="2566" max="2566" width="14.44140625" style="95" customWidth="1"/>
    <col min="2567" max="2567" width="17" style="95" customWidth="1"/>
    <col min="2568" max="2568" width="19.5546875" style="95" customWidth="1"/>
    <col min="2569" max="2569" width="39" style="95" customWidth="1"/>
    <col min="2570" max="2570" width="14.44140625" style="95" customWidth="1"/>
    <col min="2571" max="2571" width="13.6640625" style="95" customWidth="1"/>
    <col min="2572" max="2816" width="9.109375" style="95"/>
    <col min="2817" max="2817" width="4.33203125" style="95" customWidth="1"/>
    <col min="2818" max="2818" width="5.33203125" style="95" customWidth="1"/>
    <col min="2819" max="2819" width="5.44140625" style="95" customWidth="1"/>
    <col min="2820" max="2820" width="10.6640625" style="95" customWidth="1"/>
    <col min="2821" max="2821" width="1.5546875" style="95" customWidth="1"/>
    <col min="2822" max="2822" width="14.44140625" style="95" customWidth="1"/>
    <col min="2823" max="2823" width="17" style="95" customWidth="1"/>
    <col min="2824" max="2824" width="19.5546875" style="95" customWidth="1"/>
    <col min="2825" max="2825" width="39" style="95" customWidth="1"/>
    <col min="2826" max="2826" width="14.44140625" style="95" customWidth="1"/>
    <col min="2827" max="2827" width="13.6640625" style="95" customWidth="1"/>
    <col min="2828" max="3072" width="9.109375" style="95"/>
    <col min="3073" max="3073" width="4.33203125" style="95" customWidth="1"/>
    <col min="3074" max="3074" width="5.33203125" style="95" customWidth="1"/>
    <col min="3075" max="3075" width="5.44140625" style="95" customWidth="1"/>
    <col min="3076" max="3076" width="10.6640625" style="95" customWidth="1"/>
    <col min="3077" max="3077" width="1.5546875" style="95" customWidth="1"/>
    <col min="3078" max="3078" width="14.44140625" style="95" customWidth="1"/>
    <col min="3079" max="3079" width="17" style="95" customWidth="1"/>
    <col min="3080" max="3080" width="19.5546875" style="95" customWidth="1"/>
    <col min="3081" max="3081" width="39" style="95" customWidth="1"/>
    <col min="3082" max="3082" width="14.44140625" style="95" customWidth="1"/>
    <col min="3083" max="3083" width="13.6640625" style="95" customWidth="1"/>
    <col min="3084" max="3328" width="9.109375" style="95"/>
    <col min="3329" max="3329" width="4.33203125" style="95" customWidth="1"/>
    <col min="3330" max="3330" width="5.33203125" style="95" customWidth="1"/>
    <col min="3331" max="3331" width="5.44140625" style="95" customWidth="1"/>
    <col min="3332" max="3332" width="10.6640625" style="95" customWidth="1"/>
    <col min="3333" max="3333" width="1.5546875" style="95" customWidth="1"/>
    <col min="3334" max="3334" width="14.44140625" style="95" customWidth="1"/>
    <col min="3335" max="3335" width="17" style="95" customWidth="1"/>
    <col min="3336" max="3336" width="19.5546875" style="95" customWidth="1"/>
    <col min="3337" max="3337" width="39" style="95" customWidth="1"/>
    <col min="3338" max="3338" width="14.44140625" style="95" customWidth="1"/>
    <col min="3339" max="3339" width="13.6640625" style="95" customWidth="1"/>
    <col min="3340" max="3584" width="9.109375" style="95"/>
    <col min="3585" max="3585" width="4.33203125" style="95" customWidth="1"/>
    <col min="3586" max="3586" width="5.33203125" style="95" customWidth="1"/>
    <col min="3587" max="3587" width="5.44140625" style="95" customWidth="1"/>
    <col min="3588" max="3588" width="10.6640625" style="95" customWidth="1"/>
    <col min="3589" max="3589" width="1.5546875" style="95" customWidth="1"/>
    <col min="3590" max="3590" width="14.44140625" style="95" customWidth="1"/>
    <col min="3591" max="3591" width="17" style="95" customWidth="1"/>
    <col min="3592" max="3592" width="19.5546875" style="95" customWidth="1"/>
    <col min="3593" max="3593" width="39" style="95" customWidth="1"/>
    <col min="3594" max="3594" width="14.44140625" style="95" customWidth="1"/>
    <col min="3595" max="3595" width="13.6640625" style="95" customWidth="1"/>
    <col min="3596" max="3840" width="9.109375" style="95"/>
    <col min="3841" max="3841" width="4.33203125" style="95" customWidth="1"/>
    <col min="3842" max="3842" width="5.33203125" style="95" customWidth="1"/>
    <col min="3843" max="3843" width="5.44140625" style="95" customWidth="1"/>
    <col min="3844" max="3844" width="10.6640625" style="95" customWidth="1"/>
    <col min="3845" max="3845" width="1.5546875" style="95" customWidth="1"/>
    <col min="3846" max="3846" width="14.44140625" style="95" customWidth="1"/>
    <col min="3847" max="3847" width="17" style="95" customWidth="1"/>
    <col min="3848" max="3848" width="19.5546875" style="95" customWidth="1"/>
    <col min="3849" max="3849" width="39" style="95" customWidth="1"/>
    <col min="3850" max="3850" width="14.44140625" style="95" customWidth="1"/>
    <col min="3851" max="3851" width="13.6640625" style="95" customWidth="1"/>
    <col min="3852" max="4096" width="9.109375" style="95"/>
    <col min="4097" max="4097" width="4.33203125" style="95" customWidth="1"/>
    <col min="4098" max="4098" width="5.33203125" style="95" customWidth="1"/>
    <col min="4099" max="4099" width="5.44140625" style="95" customWidth="1"/>
    <col min="4100" max="4100" width="10.6640625" style="95" customWidth="1"/>
    <col min="4101" max="4101" width="1.5546875" style="95" customWidth="1"/>
    <col min="4102" max="4102" width="14.44140625" style="95" customWidth="1"/>
    <col min="4103" max="4103" width="17" style="95" customWidth="1"/>
    <col min="4104" max="4104" width="19.5546875" style="95" customWidth="1"/>
    <col min="4105" max="4105" width="39" style="95" customWidth="1"/>
    <col min="4106" max="4106" width="14.44140625" style="95" customWidth="1"/>
    <col min="4107" max="4107" width="13.6640625" style="95" customWidth="1"/>
    <col min="4108" max="4352" width="9.109375" style="95"/>
    <col min="4353" max="4353" width="4.33203125" style="95" customWidth="1"/>
    <col min="4354" max="4354" width="5.33203125" style="95" customWidth="1"/>
    <col min="4355" max="4355" width="5.44140625" style="95" customWidth="1"/>
    <col min="4356" max="4356" width="10.6640625" style="95" customWidth="1"/>
    <col min="4357" max="4357" width="1.5546875" style="95" customWidth="1"/>
    <col min="4358" max="4358" width="14.44140625" style="95" customWidth="1"/>
    <col min="4359" max="4359" width="17" style="95" customWidth="1"/>
    <col min="4360" max="4360" width="19.5546875" style="95" customWidth="1"/>
    <col min="4361" max="4361" width="39" style="95" customWidth="1"/>
    <col min="4362" max="4362" width="14.44140625" style="95" customWidth="1"/>
    <col min="4363" max="4363" width="13.6640625" style="95" customWidth="1"/>
    <col min="4364" max="4608" width="9.109375" style="95"/>
    <col min="4609" max="4609" width="4.33203125" style="95" customWidth="1"/>
    <col min="4610" max="4610" width="5.33203125" style="95" customWidth="1"/>
    <col min="4611" max="4611" width="5.44140625" style="95" customWidth="1"/>
    <col min="4612" max="4612" width="10.6640625" style="95" customWidth="1"/>
    <col min="4613" max="4613" width="1.5546875" style="95" customWidth="1"/>
    <col min="4614" max="4614" width="14.44140625" style="95" customWidth="1"/>
    <col min="4615" max="4615" width="17" style="95" customWidth="1"/>
    <col min="4616" max="4616" width="19.5546875" style="95" customWidth="1"/>
    <col min="4617" max="4617" width="39" style="95" customWidth="1"/>
    <col min="4618" max="4618" width="14.44140625" style="95" customWidth="1"/>
    <col min="4619" max="4619" width="13.6640625" style="95" customWidth="1"/>
    <col min="4620" max="4864" width="9.109375" style="95"/>
    <col min="4865" max="4865" width="4.33203125" style="95" customWidth="1"/>
    <col min="4866" max="4866" width="5.33203125" style="95" customWidth="1"/>
    <col min="4867" max="4867" width="5.44140625" style="95" customWidth="1"/>
    <col min="4868" max="4868" width="10.6640625" style="95" customWidth="1"/>
    <col min="4869" max="4869" width="1.5546875" style="95" customWidth="1"/>
    <col min="4870" max="4870" width="14.44140625" style="95" customWidth="1"/>
    <col min="4871" max="4871" width="17" style="95" customWidth="1"/>
    <col min="4872" max="4872" width="19.5546875" style="95" customWidth="1"/>
    <col min="4873" max="4873" width="39" style="95" customWidth="1"/>
    <col min="4874" max="4874" width="14.44140625" style="95" customWidth="1"/>
    <col min="4875" max="4875" width="13.6640625" style="95" customWidth="1"/>
    <col min="4876" max="5120" width="9.109375" style="95"/>
    <col min="5121" max="5121" width="4.33203125" style="95" customWidth="1"/>
    <col min="5122" max="5122" width="5.33203125" style="95" customWidth="1"/>
    <col min="5123" max="5123" width="5.44140625" style="95" customWidth="1"/>
    <col min="5124" max="5124" width="10.6640625" style="95" customWidth="1"/>
    <col min="5125" max="5125" width="1.5546875" style="95" customWidth="1"/>
    <col min="5126" max="5126" width="14.44140625" style="95" customWidth="1"/>
    <col min="5127" max="5127" width="17" style="95" customWidth="1"/>
    <col min="5128" max="5128" width="19.5546875" style="95" customWidth="1"/>
    <col min="5129" max="5129" width="39" style="95" customWidth="1"/>
    <col min="5130" max="5130" width="14.44140625" style="95" customWidth="1"/>
    <col min="5131" max="5131" width="13.6640625" style="95" customWidth="1"/>
    <col min="5132" max="5376" width="9.109375" style="95"/>
    <col min="5377" max="5377" width="4.33203125" style="95" customWidth="1"/>
    <col min="5378" max="5378" width="5.33203125" style="95" customWidth="1"/>
    <col min="5379" max="5379" width="5.44140625" style="95" customWidth="1"/>
    <col min="5380" max="5380" width="10.6640625" style="95" customWidth="1"/>
    <col min="5381" max="5381" width="1.5546875" style="95" customWidth="1"/>
    <col min="5382" max="5382" width="14.44140625" style="95" customWidth="1"/>
    <col min="5383" max="5383" width="17" style="95" customWidth="1"/>
    <col min="5384" max="5384" width="19.5546875" style="95" customWidth="1"/>
    <col min="5385" max="5385" width="39" style="95" customWidth="1"/>
    <col min="5386" max="5386" width="14.44140625" style="95" customWidth="1"/>
    <col min="5387" max="5387" width="13.6640625" style="95" customWidth="1"/>
    <col min="5388" max="5632" width="9.109375" style="95"/>
    <col min="5633" max="5633" width="4.33203125" style="95" customWidth="1"/>
    <col min="5634" max="5634" width="5.33203125" style="95" customWidth="1"/>
    <col min="5635" max="5635" width="5.44140625" style="95" customWidth="1"/>
    <col min="5636" max="5636" width="10.6640625" style="95" customWidth="1"/>
    <col min="5637" max="5637" width="1.5546875" style="95" customWidth="1"/>
    <col min="5638" max="5638" width="14.44140625" style="95" customWidth="1"/>
    <col min="5639" max="5639" width="17" style="95" customWidth="1"/>
    <col min="5640" max="5640" width="19.5546875" style="95" customWidth="1"/>
    <col min="5641" max="5641" width="39" style="95" customWidth="1"/>
    <col min="5642" max="5642" width="14.44140625" style="95" customWidth="1"/>
    <col min="5643" max="5643" width="13.6640625" style="95" customWidth="1"/>
    <col min="5644" max="5888" width="9.109375" style="95"/>
    <col min="5889" max="5889" width="4.33203125" style="95" customWidth="1"/>
    <col min="5890" max="5890" width="5.33203125" style="95" customWidth="1"/>
    <col min="5891" max="5891" width="5.44140625" style="95" customWidth="1"/>
    <col min="5892" max="5892" width="10.6640625" style="95" customWidth="1"/>
    <col min="5893" max="5893" width="1.5546875" style="95" customWidth="1"/>
    <col min="5894" max="5894" width="14.44140625" style="95" customWidth="1"/>
    <col min="5895" max="5895" width="17" style="95" customWidth="1"/>
    <col min="5896" max="5896" width="19.5546875" style="95" customWidth="1"/>
    <col min="5897" max="5897" width="39" style="95" customWidth="1"/>
    <col min="5898" max="5898" width="14.44140625" style="95" customWidth="1"/>
    <col min="5899" max="5899" width="13.6640625" style="95" customWidth="1"/>
    <col min="5900" max="6144" width="9.109375" style="95"/>
    <col min="6145" max="6145" width="4.33203125" style="95" customWidth="1"/>
    <col min="6146" max="6146" width="5.33203125" style="95" customWidth="1"/>
    <col min="6147" max="6147" width="5.44140625" style="95" customWidth="1"/>
    <col min="6148" max="6148" width="10.6640625" style="95" customWidth="1"/>
    <col min="6149" max="6149" width="1.5546875" style="95" customWidth="1"/>
    <col min="6150" max="6150" width="14.44140625" style="95" customWidth="1"/>
    <col min="6151" max="6151" width="17" style="95" customWidth="1"/>
    <col min="6152" max="6152" width="19.5546875" style="95" customWidth="1"/>
    <col min="6153" max="6153" width="39" style="95" customWidth="1"/>
    <col min="6154" max="6154" width="14.44140625" style="95" customWidth="1"/>
    <col min="6155" max="6155" width="13.6640625" style="95" customWidth="1"/>
    <col min="6156" max="6400" width="9.109375" style="95"/>
    <col min="6401" max="6401" width="4.33203125" style="95" customWidth="1"/>
    <col min="6402" max="6402" width="5.33203125" style="95" customWidth="1"/>
    <col min="6403" max="6403" width="5.44140625" style="95" customWidth="1"/>
    <col min="6404" max="6404" width="10.6640625" style="95" customWidth="1"/>
    <col min="6405" max="6405" width="1.5546875" style="95" customWidth="1"/>
    <col min="6406" max="6406" width="14.44140625" style="95" customWidth="1"/>
    <col min="6407" max="6407" width="17" style="95" customWidth="1"/>
    <col min="6408" max="6408" width="19.5546875" style="95" customWidth="1"/>
    <col min="6409" max="6409" width="39" style="95" customWidth="1"/>
    <col min="6410" max="6410" width="14.44140625" style="95" customWidth="1"/>
    <col min="6411" max="6411" width="13.6640625" style="95" customWidth="1"/>
    <col min="6412" max="6656" width="9.109375" style="95"/>
    <col min="6657" max="6657" width="4.33203125" style="95" customWidth="1"/>
    <col min="6658" max="6658" width="5.33203125" style="95" customWidth="1"/>
    <col min="6659" max="6659" width="5.44140625" style="95" customWidth="1"/>
    <col min="6660" max="6660" width="10.6640625" style="95" customWidth="1"/>
    <col min="6661" max="6661" width="1.5546875" style="95" customWidth="1"/>
    <col min="6662" max="6662" width="14.44140625" style="95" customWidth="1"/>
    <col min="6663" max="6663" width="17" style="95" customWidth="1"/>
    <col min="6664" max="6664" width="19.5546875" style="95" customWidth="1"/>
    <col min="6665" max="6665" width="39" style="95" customWidth="1"/>
    <col min="6666" max="6666" width="14.44140625" style="95" customWidth="1"/>
    <col min="6667" max="6667" width="13.6640625" style="95" customWidth="1"/>
    <col min="6668" max="6912" width="9.109375" style="95"/>
    <col min="6913" max="6913" width="4.33203125" style="95" customWidth="1"/>
    <col min="6914" max="6914" width="5.33203125" style="95" customWidth="1"/>
    <col min="6915" max="6915" width="5.44140625" style="95" customWidth="1"/>
    <col min="6916" max="6916" width="10.6640625" style="95" customWidth="1"/>
    <col min="6917" max="6917" width="1.5546875" style="95" customWidth="1"/>
    <col min="6918" max="6918" width="14.44140625" style="95" customWidth="1"/>
    <col min="6919" max="6919" width="17" style="95" customWidth="1"/>
    <col min="6920" max="6920" width="19.5546875" style="95" customWidth="1"/>
    <col min="6921" max="6921" width="39" style="95" customWidth="1"/>
    <col min="6922" max="6922" width="14.44140625" style="95" customWidth="1"/>
    <col min="6923" max="6923" width="13.6640625" style="95" customWidth="1"/>
    <col min="6924" max="7168" width="9.109375" style="95"/>
    <col min="7169" max="7169" width="4.33203125" style="95" customWidth="1"/>
    <col min="7170" max="7170" width="5.33203125" style="95" customWidth="1"/>
    <col min="7171" max="7171" width="5.44140625" style="95" customWidth="1"/>
    <col min="7172" max="7172" width="10.6640625" style="95" customWidth="1"/>
    <col min="7173" max="7173" width="1.5546875" style="95" customWidth="1"/>
    <col min="7174" max="7174" width="14.44140625" style="95" customWidth="1"/>
    <col min="7175" max="7175" width="17" style="95" customWidth="1"/>
    <col min="7176" max="7176" width="19.5546875" style="95" customWidth="1"/>
    <col min="7177" max="7177" width="39" style="95" customWidth="1"/>
    <col min="7178" max="7178" width="14.44140625" style="95" customWidth="1"/>
    <col min="7179" max="7179" width="13.6640625" style="95" customWidth="1"/>
    <col min="7180" max="7424" width="9.109375" style="95"/>
    <col min="7425" max="7425" width="4.33203125" style="95" customWidth="1"/>
    <col min="7426" max="7426" width="5.33203125" style="95" customWidth="1"/>
    <col min="7427" max="7427" width="5.44140625" style="95" customWidth="1"/>
    <col min="7428" max="7428" width="10.6640625" style="95" customWidth="1"/>
    <col min="7429" max="7429" width="1.5546875" style="95" customWidth="1"/>
    <col min="7430" max="7430" width="14.44140625" style="95" customWidth="1"/>
    <col min="7431" max="7431" width="17" style="95" customWidth="1"/>
    <col min="7432" max="7432" width="19.5546875" style="95" customWidth="1"/>
    <col min="7433" max="7433" width="39" style="95" customWidth="1"/>
    <col min="7434" max="7434" width="14.44140625" style="95" customWidth="1"/>
    <col min="7435" max="7435" width="13.6640625" style="95" customWidth="1"/>
    <col min="7436" max="7680" width="9.109375" style="95"/>
    <col min="7681" max="7681" width="4.33203125" style="95" customWidth="1"/>
    <col min="7682" max="7682" width="5.33203125" style="95" customWidth="1"/>
    <col min="7683" max="7683" width="5.44140625" style="95" customWidth="1"/>
    <col min="7684" max="7684" width="10.6640625" style="95" customWidth="1"/>
    <col min="7685" max="7685" width="1.5546875" style="95" customWidth="1"/>
    <col min="7686" max="7686" width="14.44140625" style="95" customWidth="1"/>
    <col min="7687" max="7687" width="17" style="95" customWidth="1"/>
    <col min="7688" max="7688" width="19.5546875" style="95" customWidth="1"/>
    <col min="7689" max="7689" width="39" style="95" customWidth="1"/>
    <col min="7690" max="7690" width="14.44140625" style="95" customWidth="1"/>
    <col min="7691" max="7691" width="13.6640625" style="95" customWidth="1"/>
    <col min="7692" max="7936" width="9.109375" style="95"/>
    <col min="7937" max="7937" width="4.33203125" style="95" customWidth="1"/>
    <col min="7938" max="7938" width="5.33203125" style="95" customWidth="1"/>
    <col min="7939" max="7939" width="5.44140625" style="95" customWidth="1"/>
    <col min="7940" max="7940" width="10.6640625" style="95" customWidth="1"/>
    <col min="7941" max="7941" width="1.5546875" style="95" customWidth="1"/>
    <col min="7942" max="7942" width="14.44140625" style="95" customWidth="1"/>
    <col min="7943" max="7943" width="17" style="95" customWidth="1"/>
    <col min="7944" max="7944" width="19.5546875" style="95" customWidth="1"/>
    <col min="7945" max="7945" width="39" style="95" customWidth="1"/>
    <col min="7946" max="7946" width="14.44140625" style="95" customWidth="1"/>
    <col min="7947" max="7947" width="13.6640625" style="95" customWidth="1"/>
    <col min="7948" max="8192" width="9.109375" style="95"/>
    <col min="8193" max="8193" width="4.33203125" style="95" customWidth="1"/>
    <col min="8194" max="8194" width="5.33203125" style="95" customWidth="1"/>
    <col min="8195" max="8195" width="5.44140625" style="95" customWidth="1"/>
    <col min="8196" max="8196" width="10.6640625" style="95" customWidth="1"/>
    <col min="8197" max="8197" width="1.5546875" style="95" customWidth="1"/>
    <col min="8198" max="8198" width="14.44140625" style="95" customWidth="1"/>
    <col min="8199" max="8199" width="17" style="95" customWidth="1"/>
    <col min="8200" max="8200" width="19.5546875" style="95" customWidth="1"/>
    <col min="8201" max="8201" width="39" style="95" customWidth="1"/>
    <col min="8202" max="8202" width="14.44140625" style="95" customWidth="1"/>
    <col min="8203" max="8203" width="13.6640625" style="95" customWidth="1"/>
    <col min="8204" max="8448" width="9.109375" style="95"/>
    <col min="8449" max="8449" width="4.33203125" style="95" customWidth="1"/>
    <col min="8450" max="8450" width="5.33203125" style="95" customWidth="1"/>
    <col min="8451" max="8451" width="5.44140625" style="95" customWidth="1"/>
    <col min="8452" max="8452" width="10.6640625" style="95" customWidth="1"/>
    <col min="8453" max="8453" width="1.5546875" style="95" customWidth="1"/>
    <col min="8454" max="8454" width="14.44140625" style="95" customWidth="1"/>
    <col min="8455" max="8455" width="17" style="95" customWidth="1"/>
    <col min="8456" max="8456" width="19.5546875" style="95" customWidth="1"/>
    <col min="8457" max="8457" width="39" style="95" customWidth="1"/>
    <col min="8458" max="8458" width="14.44140625" style="95" customWidth="1"/>
    <col min="8459" max="8459" width="13.6640625" style="95" customWidth="1"/>
    <col min="8460" max="8704" width="9.109375" style="95"/>
    <col min="8705" max="8705" width="4.33203125" style="95" customWidth="1"/>
    <col min="8706" max="8706" width="5.33203125" style="95" customWidth="1"/>
    <col min="8707" max="8707" width="5.44140625" style="95" customWidth="1"/>
    <col min="8708" max="8708" width="10.6640625" style="95" customWidth="1"/>
    <col min="8709" max="8709" width="1.5546875" style="95" customWidth="1"/>
    <col min="8710" max="8710" width="14.44140625" style="95" customWidth="1"/>
    <col min="8711" max="8711" width="17" style="95" customWidth="1"/>
    <col min="8712" max="8712" width="19.5546875" style="95" customWidth="1"/>
    <col min="8713" max="8713" width="39" style="95" customWidth="1"/>
    <col min="8714" max="8714" width="14.44140625" style="95" customWidth="1"/>
    <col min="8715" max="8715" width="13.6640625" style="95" customWidth="1"/>
    <col min="8716" max="8960" width="9.109375" style="95"/>
    <col min="8961" max="8961" width="4.33203125" style="95" customWidth="1"/>
    <col min="8962" max="8962" width="5.33203125" style="95" customWidth="1"/>
    <col min="8963" max="8963" width="5.44140625" style="95" customWidth="1"/>
    <col min="8964" max="8964" width="10.6640625" style="95" customWidth="1"/>
    <col min="8965" max="8965" width="1.5546875" style="95" customWidth="1"/>
    <col min="8966" max="8966" width="14.44140625" style="95" customWidth="1"/>
    <col min="8967" max="8967" width="17" style="95" customWidth="1"/>
    <col min="8968" max="8968" width="19.5546875" style="95" customWidth="1"/>
    <col min="8969" max="8969" width="39" style="95" customWidth="1"/>
    <col min="8970" max="8970" width="14.44140625" style="95" customWidth="1"/>
    <col min="8971" max="8971" width="13.6640625" style="95" customWidth="1"/>
    <col min="8972" max="9216" width="9.109375" style="95"/>
    <col min="9217" max="9217" width="4.33203125" style="95" customWidth="1"/>
    <col min="9218" max="9218" width="5.33203125" style="95" customWidth="1"/>
    <col min="9219" max="9219" width="5.44140625" style="95" customWidth="1"/>
    <col min="9220" max="9220" width="10.6640625" style="95" customWidth="1"/>
    <col min="9221" max="9221" width="1.5546875" style="95" customWidth="1"/>
    <col min="9222" max="9222" width="14.44140625" style="95" customWidth="1"/>
    <col min="9223" max="9223" width="17" style="95" customWidth="1"/>
    <col min="9224" max="9224" width="19.5546875" style="95" customWidth="1"/>
    <col min="9225" max="9225" width="39" style="95" customWidth="1"/>
    <col min="9226" max="9226" width="14.44140625" style="95" customWidth="1"/>
    <col min="9227" max="9227" width="13.6640625" style="95" customWidth="1"/>
    <col min="9228" max="9472" width="9.109375" style="95"/>
    <col min="9473" max="9473" width="4.33203125" style="95" customWidth="1"/>
    <col min="9474" max="9474" width="5.33203125" style="95" customWidth="1"/>
    <col min="9475" max="9475" width="5.44140625" style="95" customWidth="1"/>
    <col min="9476" max="9476" width="10.6640625" style="95" customWidth="1"/>
    <col min="9477" max="9477" width="1.5546875" style="95" customWidth="1"/>
    <col min="9478" max="9478" width="14.44140625" style="95" customWidth="1"/>
    <col min="9479" max="9479" width="17" style="95" customWidth="1"/>
    <col min="9480" max="9480" width="19.5546875" style="95" customWidth="1"/>
    <col min="9481" max="9481" width="39" style="95" customWidth="1"/>
    <col min="9482" max="9482" width="14.44140625" style="95" customWidth="1"/>
    <col min="9483" max="9483" width="13.6640625" style="95" customWidth="1"/>
    <col min="9484" max="9728" width="9.109375" style="95"/>
    <col min="9729" max="9729" width="4.33203125" style="95" customWidth="1"/>
    <col min="9730" max="9730" width="5.33203125" style="95" customWidth="1"/>
    <col min="9731" max="9731" width="5.44140625" style="95" customWidth="1"/>
    <col min="9732" max="9732" width="10.6640625" style="95" customWidth="1"/>
    <col min="9733" max="9733" width="1.5546875" style="95" customWidth="1"/>
    <col min="9734" max="9734" width="14.44140625" style="95" customWidth="1"/>
    <col min="9735" max="9735" width="17" style="95" customWidth="1"/>
    <col min="9736" max="9736" width="19.5546875" style="95" customWidth="1"/>
    <col min="9737" max="9737" width="39" style="95" customWidth="1"/>
    <col min="9738" max="9738" width="14.44140625" style="95" customWidth="1"/>
    <col min="9739" max="9739" width="13.6640625" style="95" customWidth="1"/>
    <col min="9740" max="9984" width="9.109375" style="95"/>
    <col min="9985" max="9985" width="4.33203125" style="95" customWidth="1"/>
    <col min="9986" max="9986" width="5.33203125" style="95" customWidth="1"/>
    <col min="9987" max="9987" width="5.44140625" style="95" customWidth="1"/>
    <col min="9988" max="9988" width="10.6640625" style="95" customWidth="1"/>
    <col min="9989" max="9989" width="1.5546875" style="95" customWidth="1"/>
    <col min="9990" max="9990" width="14.44140625" style="95" customWidth="1"/>
    <col min="9991" max="9991" width="17" style="95" customWidth="1"/>
    <col min="9992" max="9992" width="19.5546875" style="95" customWidth="1"/>
    <col min="9993" max="9993" width="39" style="95" customWidth="1"/>
    <col min="9994" max="9994" width="14.44140625" style="95" customWidth="1"/>
    <col min="9995" max="9995" width="13.6640625" style="95" customWidth="1"/>
    <col min="9996" max="10240" width="9.109375" style="95"/>
    <col min="10241" max="10241" width="4.33203125" style="95" customWidth="1"/>
    <col min="10242" max="10242" width="5.33203125" style="95" customWidth="1"/>
    <col min="10243" max="10243" width="5.44140625" style="95" customWidth="1"/>
    <col min="10244" max="10244" width="10.6640625" style="95" customWidth="1"/>
    <col min="10245" max="10245" width="1.5546875" style="95" customWidth="1"/>
    <col min="10246" max="10246" width="14.44140625" style="95" customWidth="1"/>
    <col min="10247" max="10247" width="17" style="95" customWidth="1"/>
    <col min="10248" max="10248" width="19.5546875" style="95" customWidth="1"/>
    <col min="10249" max="10249" width="39" style="95" customWidth="1"/>
    <col min="10250" max="10250" width="14.44140625" style="95" customWidth="1"/>
    <col min="10251" max="10251" width="13.6640625" style="95" customWidth="1"/>
    <col min="10252" max="10496" width="9.109375" style="95"/>
    <col min="10497" max="10497" width="4.33203125" style="95" customWidth="1"/>
    <col min="10498" max="10498" width="5.33203125" style="95" customWidth="1"/>
    <col min="10499" max="10499" width="5.44140625" style="95" customWidth="1"/>
    <col min="10500" max="10500" width="10.6640625" style="95" customWidth="1"/>
    <col min="10501" max="10501" width="1.5546875" style="95" customWidth="1"/>
    <col min="10502" max="10502" width="14.44140625" style="95" customWidth="1"/>
    <col min="10503" max="10503" width="17" style="95" customWidth="1"/>
    <col min="10504" max="10504" width="19.5546875" style="95" customWidth="1"/>
    <col min="10505" max="10505" width="39" style="95" customWidth="1"/>
    <col min="10506" max="10506" width="14.44140625" style="95" customWidth="1"/>
    <col min="10507" max="10507" width="13.6640625" style="95" customWidth="1"/>
    <col min="10508" max="10752" width="9.109375" style="95"/>
    <col min="10753" max="10753" width="4.33203125" style="95" customWidth="1"/>
    <col min="10754" max="10754" width="5.33203125" style="95" customWidth="1"/>
    <col min="10755" max="10755" width="5.44140625" style="95" customWidth="1"/>
    <col min="10756" max="10756" width="10.6640625" style="95" customWidth="1"/>
    <col min="10757" max="10757" width="1.5546875" style="95" customWidth="1"/>
    <col min="10758" max="10758" width="14.44140625" style="95" customWidth="1"/>
    <col min="10759" max="10759" width="17" style="95" customWidth="1"/>
    <col min="10760" max="10760" width="19.5546875" style="95" customWidth="1"/>
    <col min="10761" max="10761" width="39" style="95" customWidth="1"/>
    <col min="10762" max="10762" width="14.44140625" style="95" customWidth="1"/>
    <col min="10763" max="10763" width="13.6640625" style="95" customWidth="1"/>
    <col min="10764" max="11008" width="9.109375" style="95"/>
    <col min="11009" max="11009" width="4.33203125" style="95" customWidth="1"/>
    <col min="11010" max="11010" width="5.33203125" style="95" customWidth="1"/>
    <col min="11011" max="11011" width="5.44140625" style="95" customWidth="1"/>
    <col min="11012" max="11012" width="10.6640625" style="95" customWidth="1"/>
    <col min="11013" max="11013" width="1.5546875" style="95" customWidth="1"/>
    <col min="11014" max="11014" width="14.44140625" style="95" customWidth="1"/>
    <col min="11015" max="11015" width="17" style="95" customWidth="1"/>
    <col min="11016" max="11016" width="19.5546875" style="95" customWidth="1"/>
    <col min="11017" max="11017" width="39" style="95" customWidth="1"/>
    <col min="11018" max="11018" width="14.44140625" style="95" customWidth="1"/>
    <col min="11019" max="11019" width="13.6640625" style="95" customWidth="1"/>
    <col min="11020" max="11264" width="9.109375" style="95"/>
    <col min="11265" max="11265" width="4.33203125" style="95" customWidth="1"/>
    <col min="11266" max="11266" width="5.33203125" style="95" customWidth="1"/>
    <col min="11267" max="11267" width="5.44140625" style="95" customWidth="1"/>
    <col min="11268" max="11268" width="10.6640625" style="95" customWidth="1"/>
    <col min="11269" max="11269" width="1.5546875" style="95" customWidth="1"/>
    <col min="11270" max="11270" width="14.44140625" style="95" customWidth="1"/>
    <col min="11271" max="11271" width="17" style="95" customWidth="1"/>
    <col min="11272" max="11272" width="19.5546875" style="95" customWidth="1"/>
    <col min="11273" max="11273" width="39" style="95" customWidth="1"/>
    <col min="11274" max="11274" width="14.44140625" style="95" customWidth="1"/>
    <col min="11275" max="11275" width="13.6640625" style="95" customWidth="1"/>
    <col min="11276" max="11520" width="9.109375" style="95"/>
    <col min="11521" max="11521" width="4.33203125" style="95" customWidth="1"/>
    <col min="11522" max="11522" width="5.33203125" style="95" customWidth="1"/>
    <col min="11523" max="11523" width="5.44140625" style="95" customWidth="1"/>
    <col min="11524" max="11524" width="10.6640625" style="95" customWidth="1"/>
    <col min="11525" max="11525" width="1.5546875" style="95" customWidth="1"/>
    <col min="11526" max="11526" width="14.44140625" style="95" customWidth="1"/>
    <col min="11527" max="11527" width="17" style="95" customWidth="1"/>
    <col min="11528" max="11528" width="19.5546875" style="95" customWidth="1"/>
    <col min="11529" max="11529" width="39" style="95" customWidth="1"/>
    <col min="11530" max="11530" width="14.44140625" style="95" customWidth="1"/>
    <col min="11531" max="11531" width="13.6640625" style="95" customWidth="1"/>
    <col min="11532" max="11776" width="9.109375" style="95"/>
    <col min="11777" max="11777" width="4.33203125" style="95" customWidth="1"/>
    <col min="11778" max="11778" width="5.33203125" style="95" customWidth="1"/>
    <col min="11779" max="11779" width="5.44140625" style="95" customWidth="1"/>
    <col min="11780" max="11780" width="10.6640625" style="95" customWidth="1"/>
    <col min="11781" max="11781" width="1.5546875" style="95" customWidth="1"/>
    <col min="11782" max="11782" width="14.44140625" style="95" customWidth="1"/>
    <col min="11783" max="11783" width="17" style="95" customWidth="1"/>
    <col min="11784" max="11784" width="19.5546875" style="95" customWidth="1"/>
    <col min="11785" max="11785" width="39" style="95" customWidth="1"/>
    <col min="11786" max="11786" width="14.44140625" style="95" customWidth="1"/>
    <col min="11787" max="11787" width="13.6640625" style="95" customWidth="1"/>
    <col min="11788" max="12032" width="9.109375" style="95"/>
    <col min="12033" max="12033" width="4.33203125" style="95" customWidth="1"/>
    <col min="12034" max="12034" width="5.33203125" style="95" customWidth="1"/>
    <col min="12035" max="12035" width="5.44140625" style="95" customWidth="1"/>
    <col min="12036" max="12036" width="10.6640625" style="95" customWidth="1"/>
    <col min="12037" max="12037" width="1.5546875" style="95" customWidth="1"/>
    <col min="12038" max="12038" width="14.44140625" style="95" customWidth="1"/>
    <col min="12039" max="12039" width="17" style="95" customWidth="1"/>
    <col min="12040" max="12040" width="19.5546875" style="95" customWidth="1"/>
    <col min="12041" max="12041" width="39" style="95" customWidth="1"/>
    <col min="12042" max="12042" width="14.44140625" style="95" customWidth="1"/>
    <col min="12043" max="12043" width="13.6640625" style="95" customWidth="1"/>
    <col min="12044" max="12288" width="9.109375" style="95"/>
    <col min="12289" max="12289" width="4.33203125" style="95" customWidth="1"/>
    <col min="12290" max="12290" width="5.33203125" style="95" customWidth="1"/>
    <col min="12291" max="12291" width="5.44140625" style="95" customWidth="1"/>
    <col min="12292" max="12292" width="10.6640625" style="95" customWidth="1"/>
    <col min="12293" max="12293" width="1.5546875" style="95" customWidth="1"/>
    <col min="12294" max="12294" width="14.44140625" style="95" customWidth="1"/>
    <col min="12295" max="12295" width="17" style="95" customWidth="1"/>
    <col min="12296" max="12296" width="19.5546875" style="95" customWidth="1"/>
    <col min="12297" max="12297" width="39" style="95" customWidth="1"/>
    <col min="12298" max="12298" width="14.44140625" style="95" customWidth="1"/>
    <col min="12299" max="12299" width="13.6640625" style="95" customWidth="1"/>
    <col min="12300" max="12544" width="9.109375" style="95"/>
    <col min="12545" max="12545" width="4.33203125" style="95" customWidth="1"/>
    <col min="12546" max="12546" width="5.33203125" style="95" customWidth="1"/>
    <col min="12547" max="12547" width="5.44140625" style="95" customWidth="1"/>
    <col min="12548" max="12548" width="10.6640625" style="95" customWidth="1"/>
    <col min="12549" max="12549" width="1.5546875" style="95" customWidth="1"/>
    <col min="12550" max="12550" width="14.44140625" style="95" customWidth="1"/>
    <col min="12551" max="12551" width="17" style="95" customWidth="1"/>
    <col min="12552" max="12552" width="19.5546875" style="95" customWidth="1"/>
    <col min="12553" max="12553" width="39" style="95" customWidth="1"/>
    <col min="12554" max="12554" width="14.44140625" style="95" customWidth="1"/>
    <col min="12555" max="12555" width="13.6640625" style="95" customWidth="1"/>
    <col min="12556" max="12800" width="9.109375" style="95"/>
    <col min="12801" max="12801" width="4.33203125" style="95" customWidth="1"/>
    <col min="12802" max="12802" width="5.33203125" style="95" customWidth="1"/>
    <col min="12803" max="12803" width="5.44140625" style="95" customWidth="1"/>
    <col min="12804" max="12804" width="10.6640625" style="95" customWidth="1"/>
    <col min="12805" max="12805" width="1.5546875" style="95" customWidth="1"/>
    <col min="12806" max="12806" width="14.44140625" style="95" customWidth="1"/>
    <col min="12807" max="12807" width="17" style="95" customWidth="1"/>
    <col min="12808" max="12808" width="19.5546875" style="95" customWidth="1"/>
    <col min="12809" max="12809" width="39" style="95" customWidth="1"/>
    <col min="12810" max="12810" width="14.44140625" style="95" customWidth="1"/>
    <col min="12811" max="12811" width="13.6640625" style="95" customWidth="1"/>
    <col min="12812" max="13056" width="9.109375" style="95"/>
    <col min="13057" max="13057" width="4.33203125" style="95" customWidth="1"/>
    <col min="13058" max="13058" width="5.33203125" style="95" customWidth="1"/>
    <col min="13059" max="13059" width="5.44140625" style="95" customWidth="1"/>
    <col min="13060" max="13060" width="10.6640625" style="95" customWidth="1"/>
    <col min="13061" max="13061" width="1.5546875" style="95" customWidth="1"/>
    <col min="13062" max="13062" width="14.44140625" style="95" customWidth="1"/>
    <col min="13063" max="13063" width="17" style="95" customWidth="1"/>
    <col min="13064" max="13064" width="19.5546875" style="95" customWidth="1"/>
    <col min="13065" max="13065" width="39" style="95" customWidth="1"/>
    <col min="13066" max="13066" width="14.44140625" style="95" customWidth="1"/>
    <col min="13067" max="13067" width="13.6640625" style="95" customWidth="1"/>
    <col min="13068" max="13312" width="9.109375" style="95"/>
    <col min="13313" max="13313" width="4.33203125" style="95" customWidth="1"/>
    <col min="13314" max="13314" width="5.33203125" style="95" customWidth="1"/>
    <col min="13315" max="13315" width="5.44140625" style="95" customWidth="1"/>
    <col min="13316" max="13316" width="10.6640625" style="95" customWidth="1"/>
    <col min="13317" max="13317" width="1.5546875" style="95" customWidth="1"/>
    <col min="13318" max="13318" width="14.44140625" style="95" customWidth="1"/>
    <col min="13319" max="13319" width="17" style="95" customWidth="1"/>
    <col min="13320" max="13320" width="19.5546875" style="95" customWidth="1"/>
    <col min="13321" max="13321" width="39" style="95" customWidth="1"/>
    <col min="13322" max="13322" width="14.44140625" style="95" customWidth="1"/>
    <col min="13323" max="13323" width="13.6640625" style="95" customWidth="1"/>
    <col min="13324" max="13568" width="9.109375" style="95"/>
    <col min="13569" max="13569" width="4.33203125" style="95" customWidth="1"/>
    <col min="13570" max="13570" width="5.33203125" style="95" customWidth="1"/>
    <col min="13571" max="13571" width="5.44140625" style="95" customWidth="1"/>
    <col min="13572" max="13572" width="10.6640625" style="95" customWidth="1"/>
    <col min="13573" max="13573" width="1.5546875" style="95" customWidth="1"/>
    <col min="13574" max="13574" width="14.44140625" style="95" customWidth="1"/>
    <col min="13575" max="13575" width="17" style="95" customWidth="1"/>
    <col min="13576" max="13576" width="19.5546875" style="95" customWidth="1"/>
    <col min="13577" max="13577" width="39" style="95" customWidth="1"/>
    <col min="13578" max="13578" width="14.44140625" style="95" customWidth="1"/>
    <col min="13579" max="13579" width="13.6640625" style="95" customWidth="1"/>
    <col min="13580" max="13824" width="9.109375" style="95"/>
    <col min="13825" max="13825" width="4.33203125" style="95" customWidth="1"/>
    <col min="13826" max="13826" width="5.33203125" style="95" customWidth="1"/>
    <col min="13827" max="13827" width="5.44140625" style="95" customWidth="1"/>
    <col min="13828" max="13828" width="10.6640625" style="95" customWidth="1"/>
    <col min="13829" max="13829" width="1.5546875" style="95" customWidth="1"/>
    <col min="13830" max="13830" width="14.44140625" style="95" customWidth="1"/>
    <col min="13831" max="13831" width="17" style="95" customWidth="1"/>
    <col min="13832" max="13832" width="19.5546875" style="95" customWidth="1"/>
    <col min="13833" max="13833" width="39" style="95" customWidth="1"/>
    <col min="13834" max="13834" width="14.44140625" style="95" customWidth="1"/>
    <col min="13835" max="13835" width="13.6640625" style="95" customWidth="1"/>
    <col min="13836" max="14080" width="9.109375" style="95"/>
    <col min="14081" max="14081" width="4.33203125" style="95" customWidth="1"/>
    <col min="14082" max="14082" width="5.33203125" style="95" customWidth="1"/>
    <col min="14083" max="14083" width="5.44140625" style="95" customWidth="1"/>
    <col min="14084" max="14084" width="10.6640625" style="95" customWidth="1"/>
    <col min="14085" max="14085" width="1.5546875" style="95" customWidth="1"/>
    <col min="14086" max="14086" width="14.44140625" style="95" customWidth="1"/>
    <col min="14087" max="14087" width="17" style="95" customWidth="1"/>
    <col min="14088" max="14088" width="19.5546875" style="95" customWidth="1"/>
    <col min="14089" max="14089" width="39" style="95" customWidth="1"/>
    <col min="14090" max="14090" width="14.44140625" style="95" customWidth="1"/>
    <col min="14091" max="14091" width="13.6640625" style="95" customWidth="1"/>
    <col min="14092" max="14336" width="9.109375" style="95"/>
    <col min="14337" max="14337" width="4.33203125" style="95" customWidth="1"/>
    <col min="14338" max="14338" width="5.33203125" style="95" customWidth="1"/>
    <col min="14339" max="14339" width="5.44140625" style="95" customWidth="1"/>
    <col min="14340" max="14340" width="10.6640625" style="95" customWidth="1"/>
    <col min="14341" max="14341" width="1.5546875" style="95" customWidth="1"/>
    <col min="14342" max="14342" width="14.44140625" style="95" customWidth="1"/>
    <col min="14343" max="14343" width="17" style="95" customWidth="1"/>
    <col min="14344" max="14344" width="19.5546875" style="95" customWidth="1"/>
    <col min="14345" max="14345" width="39" style="95" customWidth="1"/>
    <col min="14346" max="14346" width="14.44140625" style="95" customWidth="1"/>
    <col min="14347" max="14347" width="13.6640625" style="95" customWidth="1"/>
    <col min="14348" max="14592" width="9.109375" style="95"/>
    <col min="14593" max="14593" width="4.33203125" style="95" customWidth="1"/>
    <col min="14594" max="14594" width="5.33203125" style="95" customWidth="1"/>
    <col min="14595" max="14595" width="5.44140625" style="95" customWidth="1"/>
    <col min="14596" max="14596" width="10.6640625" style="95" customWidth="1"/>
    <col min="14597" max="14597" width="1.5546875" style="95" customWidth="1"/>
    <col min="14598" max="14598" width="14.44140625" style="95" customWidth="1"/>
    <col min="14599" max="14599" width="17" style="95" customWidth="1"/>
    <col min="14600" max="14600" width="19.5546875" style="95" customWidth="1"/>
    <col min="14601" max="14601" width="39" style="95" customWidth="1"/>
    <col min="14602" max="14602" width="14.44140625" style="95" customWidth="1"/>
    <col min="14603" max="14603" width="13.6640625" style="95" customWidth="1"/>
    <col min="14604" max="14848" width="9.109375" style="95"/>
    <col min="14849" max="14849" width="4.33203125" style="95" customWidth="1"/>
    <col min="14850" max="14850" width="5.33203125" style="95" customWidth="1"/>
    <col min="14851" max="14851" width="5.44140625" style="95" customWidth="1"/>
    <col min="14852" max="14852" width="10.6640625" style="95" customWidth="1"/>
    <col min="14853" max="14853" width="1.5546875" style="95" customWidth="1"/>
    <col min="14854" max="14854" width="14.44140625" style="95" customWidth="1"/>
    <col min="14855" max="14855" width="17" style="95" customWidth="1"/>
    <col min="14856" max="14856" width="19.5546875" style="95" customWidth="1"/>
    <col min="14857" max="14857" width="39" style="95" customWidth="1"/>
    <col min="14858" max="14858" width="14.44140625" style="95" customWidth="1"/>
    <col min="14859" max="14859" width="13.6640625" style="95" customWidth="1"/>
    <col min="14860" max="15104" width="9.109375" style="95"/>
    <col min="15105" max="15105" width="4.33203125" style="95" customWidth="1"/>
    <col min="15106" max="15106" width="5.33203125" style="95" customWidth="1"/>
    <col min="15107" max="15107" width="5.44140625" style="95" customWidth="1"/>
    <col min="15108" max="15108" width="10.6640625" style="95" customWidth="1"/>
    <col min="15109" max="15109" width="1.5546875" style="95" customWidth="1"/>
    <col min="15110" max="15110" width="14.44140625" style="95" customWidth="1"/>
    <col min="15111" max="15111" width="17" style="95" customWidth="1"/>
    <col min="15112" max="15112" width="19.5546875" style="95" customWidth="1"/>
    <col min="15113" max="15113" width="39" style="95" customWidth="1"/>
    <col min="15114" max="15114" width="14.44140625" style="95" customWidth="1"/>
    <col min="15115" max="15115" width="13.6640625" style="95" customWidth="1"/>
    <col min="15116" max="15360" width="9.109375" style="95"/>
    <col min="15361" max="15361" width="4.33203125" style="95" customWidth="1"/>
    <col min="15362" max="15362" width="5.33203125" style="95" customWidth="1"/>
    <col min="15363" max="15363" width="5.44140625" style="95" customWidth="1"/>
    <col min="15364" max="15364" width="10.6640625" style="95" customWidth="1"/>
    <col min="15365" max="15365" width="1.5546875" style="95" customWidth="1"/>
    <col min="15366" max="15366" width="14.44140625" style="95" customWidth="1"/>
    <col min="15367" max="15367" width="17" style="95" customWidth="1"/>
    <col min="15368" max="15368" width="19.5546875" style="95" customWidth="1"/>
    <col min="15369" max="15369" width="39" style="95" customWidth="1"/>
    <col min="15370" max="15370" width="14.44140625" style="95" customWidth="1"/>
    <col min="15371" max="15371" width="13.6640625" style="95" customWidth="1"/>
    <col min="15372" max="15616" width="9.109375" style="95"/>
    <col min="15617" max="15617" width="4.33203125" style="95" customWidth="1"/>
    <col min="15618" max="15618" width="5.33203125" style="95" customWidth="1"/>
    <col min="15619" max="15619" width="5.44140625" style="95" customWidth="1"/>
    <col min="15620" max="15620" width="10.6640625" style="95" customWidth="1"/>
    <col min="15621" max="15621" width="1.5546875" style="95" customWidth="1"/>
    <col min="15622" max="15622" width="14.44140625" style="95" customWidth="1"/>
    <col min="15623" max="15623" width="17" style="95" customWidth="1"/>
    <col min="15624" max="15624" width="19.5546875" style="95" customWidth="1"/>
    <col min="15625" max="15625" width="39" style="95" customWidth="1"/>
    <col min="15626" max="15626" width="14.44140625" style="95" customWidth="1"/>
    <col min="15627" max="15627" width="13.6640625" style="95" customWidth="1"/>
    <col min="15628" max="15872" width="9.109375" style="95"/>
    <col min="15873" max="15873" width="4.33203125" style="95" customWidth="1"/>
    <col min="15874" max="15874" width="5.33203125" style="95" customWidth="1"/>
    <col min="15875" max="15875" width="5.44140625" style="95" customWidth="1"/>
    <col min="15876" max="15876" width="10.6640625" style="95" customWidth="1"/>
    <col min="15877" max="15877" width="1.5546875" style="95" customWidth="1"/>
    <col min="15878" max="15878" width="14.44140625" style="95" customWidth="1"/>
    <col min="15879" max="15879" width="17" style="95" customWidth="1"/>
    <col min="15880" max="15880" width="19.5546875" style="95" customWidth="1"/>
    <col min="15881" max="15881" width="39" style="95" customWidth="1"/>
    <col min="15882" max="15882" width="14.44140625" style="95" customWidth="1"/>
    <col min="15883" max="15883" width="13.6640625" style="95" customWidth="1"/>
    <col min="15884" max="16128" width="9.109375" style="95"/>
    <col min="16129" max="16129" width="4.33203125" style="95" customWidth="1"/>
    <col min="16130" max="16130" width="5.33203125" style="95" customWidth="1"/>
    <col min="16131" max="16131" width="5.44140625" style="95" customWidth="1"/>
    <col min="16132" max="16132" width="10.6640625" style="95" customWidth="1"/>
    <col min="16133" max="16133" width="1.5546875" style="95" customWidth="1"/>
    <col min="16134" max="16134" width="14.44140625" style="95" customWidth="1"/>
    <col min="16135" max="16135" width="17" style="95" customWidth="1"/>
    <col min="16136" max="16136" width="19.5546875" style="95" customWidth="1"/>
    <col min="16137" max="16137" width="39" style="95" customWidth="1"/>
    <col min="16138" max="16138" width="14.44140625" style="95" customWidth="1"/>
    <col min="16139" max="16139" width="13.6640625" style="95" customWidth="1"/>
    <col min="16140" max="16384" width="9.109375" style="95"/>
  </cols>
  <sheetData>
    <row r="1" spans="2:16" ht="6" customHeight="1" x14ac:dyDescent="0.25"/>
    <row r="2" spans="2:16" x14ac:dyDescent="0.25">
      <c r="B2" s="96"/>
      <c r="C2" s="97"/>
      <c r="D2" s="97"/>
      <c r="E2" s="97"/>
      <c r="F2" s="97"/>
      <c r="G2" s="97"/>
      <c r="H2" s="97"/>
      <c r="I2" s="97"/>
      <c r="J2" s="97"/>
      <c r="K2" s="98"/>
    </row>
    <row r="3" spans="2:16" x14ac:dyDescent="0.25">
      <c r="B3" s="99"/>
      <c r="C3" s="100"/>
      <c r="D3" s="100"/>
      <c r="E3" s="100"/>
      <c r="F3" s="100"/>
      <c r="G3" s="100"/>
      <c r="H3" s="100"/>
      <c r="I3" s="100"/>
      <c r="J3" s="100"/>
      <c r="K3" s="101"/>
    </row>
    <row r="4" spans="2:16" ht="17.399999999999999" x14ac:dyDescent="0.3">
      <c r="B4" s="834" t="s">
        <v>56</v>
      </c>
      <c r="C4" s="835"/>
      <c r="D4" s="835"/>
      <c r="E4" s="835"/>
      <c r="F4" s="835"/>
      <c r="G4" s="835"/>
      <c r="H4" s="835"/>
      <c r="I4" s="835"/>
      <c r="J4" s="835"/>
      <c r="K4" s="102"/>
      <c r="L4" s="103"/>
      <c r="M4" s="103"/>
      <c r="N4" s="103"/>
      <c r="O4" s="103"/>
      <c r="P4" s="103"/>
    </row>
    <row r="5" spans="2:16" ht="17.399999999999999" x14ac:dyDescent="0.3">
      <c r="B5" s="834" t="s">
        <v>237</v>
      </c>
      <c r="C5" s="835"/>
      <c r="D5" s="835"/>
      <c r="E5" s="835"/>
      <c r="F5" s="835"/>
      <c r="G5" s="835"/>
      <c r="H5" s="835"/>
      <c r="I5" s="835"/>
      <c r="J5" s="835"/>
      <c r="K5" s="102"/>
      <c r="L5" s="103"/>
      <c r="M5" s="103"/>
      <c r="N5" s="103"/>
      <c r="O5" s="103"/>
      <c r="P5" s="103"/>
    </row>
    <row r="6" spans="2:16" ht="17.399999999999999" x14ac:dyDescent="0.3">
      <c r="B6" s="834" t="s">
        <v>93</v>
      </c>
      <c r="C6" s="835"/>
      <c r="D6" s="835"/>
      <c r="E6" s="835"/>
      <c r="F6" s="835"/>
      <c r="G6" s="835"/>
      <c r="H6" s="835"/>
      <c r="I6" s="835"/>
      <c r="J6" s="835"/>
      <c r="K6" s="101"/>
    </row>
    <row r="7" spans="2:16" ht="15.6" x14ac:dyDescent="0.3">
      <c r="B7" s="99"/>
      <c r="K7" s="104"/>
      <c r="L7" s="105"/>
      <c r="M7" s="105"/>
      <c r="N7" s="105"/>
      <c r="O7" s="105"/>
      <c r="P7" s="105"/>
    </row>
    <row r="8" spans="2:16" ht="15.6" x14ac:dyDescent="0.3">
      <c r="B8" s="836" t="s">
        <v>488</v>
      </c>
      <c r="C8" s="837"/>
      <c r="D8" s="837"/>
      <c r="E8" s="837"/>
      <c r="F8" s="837"/>
      <c r="G8" s="837"/>
      <c r="H8" s="837"/>
      <c r="I8" s="837"/>
      <c r="J8" s="837"/>
      <c r="K8" s="104"/>
      <c r="L8" s="105"/>
      <c r="M8" s="105"/>
      <c r="N8" s="105"/>
      <c r="O8" s="105"/>
      <c r="P8" s="105"/>
    </row>
    <row r="9" spans="2:16" ht="15" x14ac:dyDescent="0.25">
      <c r="B9" s="106"/>
      <c r="C9" s="107"/>
      <c r="D9" s="107"/>
      <c r="E9" s="107"/>
      <c r="F9" s="107"/>
      <c r="G9" s="107"/>
      <c r="H9" s="107"/>
      <c r="I9" s="107"/>
      <c r="J9" s="107"/>
      <c r="K9" s="108"/>
      <c r="L9" s="109"/>
      <c r="M9" s="109"/>
      <c r="N9" s="109"/>
      <c r="O9" s="109"/>
      <c r="P9" s="109"/>
    </row>
    <row r="10" spans="2:16" ht="15.6" x14ac:dyDescent="0.3">
      <c r="B10" s="106"/>
      <c r="D10" s="110" t="s">
        <v>57</v>
      </c>
      <c r="E10" s="107"/>
      <c r="F10" s="107"/>
      <c r="G10" s="107"/>
      <c r="H10" s="107"/>
      <c r="I10" s="107"/>
      <c r="J10" s="107"/>
      <c r="K10" s="108"/>
      <c r="L10" s="109"/>
      <c r="M10" s="109"/>
      <c r="N10" s="109"/>
      <c r="O10" s="109"/>
      <c r="P10" s="109"/>
    </row>
    <row r="11" spans="2:16" ht="15" x14ac:dyDescent="0.25">
      <c r="B11" s="106"/>
      <c r="D11" s="107"/>
      <c r="E11" s="107"/>
      <c r="F11" s="107"/>
      <c r="G11" s="107"/>
      <c r="H11" s="107"/>
      <c r="I11" s="107"/>
      <c r="J11" s="107"/>
      <c r="K11" s="108"/>
      <c r="L11" s="109"/>
      <c r="M11" s="109"/>
      <c r="N11" s="109"/>
      <c r="O11" s="109"/>
      <c r="P11" s="109"/>
    </row>
    <row r="12" spans="2:16" ht="15.6" x14ac:dyDescent="0.3">
      <c r="B12" s="106"/>
      <c r="D12" s="110" t="s">
        <v>58</v>
      </c>
      <c r="E12" s="107"/>
      <c r="F12" s="107"/>
      <c r="G12" s="107"/>
      <c r="H12" s="107"/>
      <c r="I12" s="107"/>
      <c r="J12" s="107"/>
      <c r="K12" s="108"/>
      <c r="L12" s="109"/>
      <c r="M12" s="109"/>
      <c r="N12" s="109"/>
      <c r="O12" s="109"/>
      <c r="P12" s="109"/>
    </row>
    <row r="13" spans="2:16" ht="15" x14ac:dyDescent="0.25">
      <c r="B13" s="106"/>
      <c r="D13" s="107"/>
      <c r="E13" s="107"/>
      <c r="F13" s="107"/>
      <c r="G13" s="107"/>
      <c r="H13" s="107"/>
      <c r="I13" s="107"/>
      <c r="J13" s="107"/>
      <c r="K13" s="108"/>
      <c r="L13" s="109"/>
      <c r="M13" s="109"/>
      <c r="N13" s="109"/>
      <c r="O13" s="109"/>
      <c r="P13" s="109"/>
    </row>
    <row r="14" spans="2:16" ht="15.6" x14ac:dyDescent="0.3">
      <c r="B14" s="106"/>
      <c r="D14" s="107"/>
      <c r="E14" s="110" t="s">
        <v>59</v>
      </c>
      <c r="F14" s="107"/>
      <c r="G14" s="107"/>
      <c r="H14" s="111" t="s">
        <v>60</v>
      </c>
      <c r="I14" s="107" t="s">
        <v>61</v>
      </c>
      <c r="J14" s="107"/>
      <c r="K14" s="108"/>
      <c r="L14" s="109"/>
      <c r="M14" s="109"/>
      <c r="N14" s="109"/>
      <c r="O14" s="109"/>
      <c r="P14" s="109"/>
    </row>
    <row r="15" spans="2:16" ht="15.6" x14ac:dyDescent="0.3">
      <c r="B15" s="106"/>
      <c r="D15" s="107"/>
      <c r="E15" s="110" t="s">
        <v>62</v>
      </c>
      <c r="F15" s="107"/>
      <c r="G15" s="107"/>
      <c r="H15" s="111" t="s">
        <v>60</v>
      </c>
      <c r="I15" s="107" t="s">
        <v>63</v>
      </c>
      <c r="J15" s="107"/>
      <c r="K15" s="108"/>
      <c r="L15" s="109"/>
      <c r="M15" s="109"/>
      <c r="N15" s="109"/>
      <c r="O15" s="109"/>
      <c r="P15" s="109"/>
    </row>
    <row r="16" spans="2:16" ht="30.75" customHeight="1" x14ac:dyDescent="0.25">
      <c r="B16" s="106"/>
      <c r="D16" s="107"/>
      <c r="E16" s="120" t="s">
        <v>64</v>
      </c>
      <c r="F16" s="121"/>
      <c r="G16" s="121"/>
      <c r="H16" s="122" t="s">
        <v>60</v>
      </c>
      <c r="I16" s="840" t="s">
        <v>238</v>
      </c>
      <c r="J16" s="840"/>
      <c r="K16" s="108"/>
      <c r="L16" s="109"/>
      <c r="M16" s="109"/>
      <c r="N16" s="109"/>
      <c r="O16" s="109"/>
      <c r="P16" s="109"/>
    </row>
    <row r="17" spans="2:16" ht="15.6" x14ac:dyDescent="0.3">
      <c r="B17" s="106"/>
      <c r="D17" s="107"/>
      <c r="E17" s="110" t="s">
        <v>65</v>
      </c>
      <c r="F17" s="107"/>
      <c r="G17" s="107"/>
      <c r="H17" s="111" t="s">
        <v>60</v>
      </c>
      <c r="I17" s="840" t="s">
        <v>247</v>
      </c>
      <c r="J17" s="840"/>
      <c r="K17" s="108"/>
      <c r="L17" s="109"/>
      <c r="M17" s="109"/>
      <c r="N17" s="109"/>
      <c r="O17" s="109"/>
      <c r="P17" s="109"/>
    </row>
    <row r="18" spans="2:16" ht="15.6" x14ac:dyDescent="0.3">
      <c r="B18" s="106"/>
      <c r="D18" s="107"/>
      <c r="E18" s="110" t="s">
        <v>66</v>
      </c>
      <c r="F18" s="107"/>
      <c r="G18" s="107"/>
      <c r="H18" s="111" t="s">
        <v>60</v>
      </c>
      <c r="I18" s="107" t="s">
        <v>94</v>
      </c>
      <c r="J18" s="107"/>
      <c r="K18" s="108"/>
      <c r="L18" s="109"/>
      <c r="M18" s="109"/>
      <c r="N18" s="109"/>
      <c r="O18" s="109"/>
      <c r="P18" s="109"/>
    </row>
    <row r="19" spans="2:16" ht="15" x14ac:dyDescent="0.25">
      <c r="B19" s="106"/>
      <c r="D19" s="107"/>
      <c r="E19" s="107"/>
      <c r="F19" s="107"/>
      <c r="G19" s="107"/>
      <c r="H19" s="107"/>
      <c r="I19" s="107"/>
      <c r="J19" s="107"/>
      <c r="K19" s="108"/>
      <c r="L19" s="109"/>
      <c r="M19" s="109"/>
      <c r="N19" s="109"/>
      <c r="O19" s="109"/>
      <c r="P19" s="109"/>
    </row>
    <row r="20" spans="2:16" ht="15.6" x14ac:dyDescent="0.3">
      <c r="B20" s="106"/>
      <c r="D20" s="110" t="s">
        <v>67</v>
      </c>
      <c r="E20" s="107"/>
      <c r="F20" s="107"/>
      <c r="G20" s="107"/>
      <c r="H20" s="107"/>
      <c r="I20" s="107" t="s">
        <v>276</v>
      </c>
      <c r="J20" s="320"/>
      <c r="K20" s="108"/>
      <c r="L20" s="109"/>
      <c r="M20" s="109"/>
      <c r="N20" s="109"/>
      <c r="O20" s="109"/>
      <c r="P20" s="109"/>
    </row>
    <row r="21" spans="2:16" ht="15.6" x14ac:dyDescent="0.3">
      <c r="B21" s="106"/>
      <c r="D21" s="110"/>
      <c r="E21" s="107"/>
      <c r="F21" s="107"/>
      <c r="G21" s="107"/>
      <c r="H21" s="107"/>
      <c r="I21" s="107" t="s">
        <v>336</v>
      </c>
      <c r="J21" s="320"/>
      <c r="K21" s="108"/>
      <c r="L21" s="109"/>
      <c r="M21" s="109"/>
      <c r="N21" s="109"/>
      <c r="O21" s="109"/>
      <c r="P21" s="109"/>
    </row>
    <row r="22" spans="2:16" ht="15" x14ac:dyDescent="0.25">
      <c r="B22" s="106"/>
      <c r="D22" s="107"/>
      <c r="E22" s="107"/>
      <c r="F22" s="107"/>
      <c r="G22" s="107"/>
      <c r="H22" s="107"/>
      <c r="I22" s="107" t="s">
        <v>434</v>
      </c>
      <c r="J22" s="107"/>
      <c r="K22" s="108"/>
      <c r="L22" s="109"/>
      <c r="M22" s="109"/>
      <c r="N22" s="109"/>
      <c r="O22" s="109"/>
      <c r="P22" s="109"/>
    </row>
    <row r="23" spans="2:16" ht="15" x14ac:dyDescent="0.25">
      <c r="B23" s="106"/>
      <c r="D23" s="107"/>
      <c r="E23" s="107"/>
      <c r="F23" s="107"/>
      <c r="G23" s="107"/>
      <c r="H23" s="107"/>
      <c r="I23" s="107" t="s">
        <v>499</v>
      </c>
      <c r="J23" s="107"/>
      <c r="K23" s="108"/>
      <c r="L23" s="109"/>
      <c r="M23" s="109"/>
      <c r="N23" s="109"/>
      <c r="O23" s="109"/>
      <c r="P23" s="109"/>
    </row>
    <row r="24" spans="2:16" ht="10.5" customHeight="1" x14ac:dyDescent="0.25">
      <c r="B24" s="106"/>
      <c r="D24" s="107"/>
      <c r="E24" s="107"/>
      <c r="F24" s="107"/>
      <c r="G24" s="107"/>
      <c r="H24" s="107"/>
      <c r="I24" s="107"/>
      <c r="J24" s="107"/>
      <c r="K24" s="108"/>
      <c r="L24" s="109"/>
      <c r="M24" s="109"/>
      <c r="N24" s="109"/>
      <c r="O24" s="109"/>
      <c r="P24" s="109"/>
    </row>
    <row r="25" spans="2:16" ht="15.6" x14ac:dyDescent="0.3">
      <c r="B25" s="106"/>
      <c r="D25" s="110" t="s">
        <v>68</v>
      </c>
      <c r="E25" s="107"/>
      <c r="F25" s="107"/>
      <c r="G25" s="107"/>
      <c r="H25" s="107"/>
      <c r="I25" s="107" t="s">
        <v>248</v>
      </c>
      <c r="J25" s="112"/>
      <c r="K25" s="108"/>
      <c r="L25" s="109"/>
      <c r="M25" s="109"/>
      <c r="N25" s="109"/>
      <c r="O25" s="109"/>
      <c r="P25" s="109"/>
    </row>
    <row r="26" spans="2:16" ht="15" x14ac:dyDescent="0.25">
      <c r="B26" s="106"/>
      <c r="D26" s="107"/>
      <c r="E26" s="107"/>
      <c r="F26" s="107"/>
      <c r="G26" s="107"/>
      <c r="H26" s="107"/>
      <c r="I26" s="107"/>
      <c r="J26" s="107"/>
      <c r="K26" s="108"/>
      <c r="L26" s="109"/>
      <c r="M26" s="109"/>
      <c r="N26" s="109"/>
      <c r="O26" s="109"/>
      <c r="P26" s="109"/>
    </row>
    <row r="27" spans="2:16" ht="15.6" x14ac:dyDescent="0.3">
      <c r="B27" s="106"/>
      <c r="D27" s="110" t="s">
        <v>96</v>
      </c>
      <c r="E27" s="107"/>
      <c r="F27" s="107"/>
      <c r="G27" s="107"/>
      <c r="H27" s="107"/>
      <c r="I27" s="107" t="s">
        <v>490</v>
      </c>
      <c r="J27" s="100"/>
      <c r="K27" s="108"/>
      <c r="L27" s="109"/>
      <c r="M27" s="109"/>
      <c r="N27" s="109"/>
      <c r="O27" s="109"/>
      <c r="P27" s="109"/>
    </row>
    <row r="28" spans="2:16" ht="15.6" x14ac:dyDescent="0.3">
      <c r="B28" s="106"/>
      <c r="D28" s="110"/>
      <c r="E28" s="107"/>
      <c r="F28" s="107"/>
      <c r="G28" s="107"/>
      <c r="H28" s="107"/>
      <c r="I28" s="107"/>
      <c r="J28" s="100"/>
      <c r="K28" s="108"/>
      <c r="L28" s="109"/>
      <c r="M28" s="109"/>
      <c r="N28" s="109"/>
      <c r="O28" s="109"/>
      <c r="P28" s="109"/>
    </row>
    <row r="29" spans="2:16" ht="15.6" x14ac:dyDescent="0.3">
      <c r="B29" s="106"/>
      <c r="D29" s="110" t="s">
        <v>275</v>
      </c>
      <c r="E29" s="107"/>
      <c r="F29" s="107"/>
      <c r="G29" s="107"/>
      <c r="H29" s="107"/>
      <c r="I29" s="319">
        <v>42004</v>
      </c>
      <c r="J29" s="100"/>
      <c r="K29" s="108"/>
      <c r="L29" s="109"/>
      <c r="M29" s="109"/>
      <c r="N29" s="109"/>
      <c r="O29" s="109"/>
      <c r="P29" s="109"/>
    </row>
    <row r="30" spans="2:16" ht="15" x14ac:dyDescent="0.25">
      <c r="B30" s="106"/>
      <c r="D30" s="107"/>
      <c r="E30" s="107"/>
      <c r="F30" s="107"/>
      <c r="G30" s="107"/>
      <c r="H30" s="107"/>
      <c r="I30" s="107"/>
      <c r="J30" s="107"/>
      <c r="K30" s="108"/>
      <c r="L30" s="109"/>
      <c r="M30" s="109"/>
      <c r="N30" s="109"/>
      <c r="O30" s="109"/>
      <c r="P30" s="109"/>
    </row>
    <row r="31" spans="2:16" ht="15.6" x14ac:dyDescent="0.3">
      <c r="B31" s="106"/>
      <c r="D31" s="110" t="s">
        <v>233</v>
      </c>
      <c r="E31" s="107"/>
      <c r="F31" s="107"/>
      <c r="G31" s="107"/>
      <c r="H31" s="107"/>
      <c r="I31" s="107"/>
      <c r="J31" s="107"/>
      <c r="K31" s="108"/>
      <c r="L31" s="109"/>
      <c r="M31" s="109"/>
      <c r="N31" s="109"/>
      <c r="O31" s="109"/>
      <c r="P31" s="109"/>
    </row>
    <row r="32" spans="2:16" ht="15" x14ac:dyDescent="0.25">
      <c r="B32" s="106"/>
      <c r="D32" s="107"/>
      <c r="E32" s="107"/>
      <c r="F32" s="107"/>
      <c r="G32" s="107"/>
      <c r="H32" s="107"/>
      <c r="I32" s="107"/>
      <c r="J32" s="107"/>
      <c r="K32" s="108"/>
      <c r="L32" s="109"/>
      <c r="M32" s="109"/>
      <c r="N32" s="109"/>
      <c r="O32" s="109"/>
      <c r="P32" s="109"/>
    </row>
    <row r="33" spans="2:16" ht="15.6" x14ac:dyDescent="0.3">
      <c r="B33" s="106"/>
      <c r="D33" s="107" t="s">
        <v>69</v>
      </c>
      <c r="E33" s="107"/>
      <c r="F33" s="107"/>
      <c r="G33" s="107"/>
      <c r="H33" s="107"/>
      <c r="I33" s="107"/>
      <c r="J33" s="107"/>
      <c r="K33" s="108"/>
      <c r="L33" s="109"/>
      <c r="M33" s="109"/>
      <c r="N33" s="109"/>
      <c r="O33" s="109"/>
      <c r="P33" s="109"/>
    </row>
    <row r="34" spans="2:16" ht="15" x14ac:dyDescent="0.25">
      <c r="B34" s="106"/>
      <c r="D34" s="107" t="s">
        <v>70</v>
      </c>
      <c r="E34" s="107"/>
      <c r="F34" s="107"/>
      <c r="G34" s="107"/>
      <c r="H34" s="107"/>
      <c r="I34" s="107"/>
      <c r="J34" s="107"/>
      <c r="K34" s="108"/>
      <c r="L34" s="109"/>
      <c r="M34" s="109"/>
      <c r="N34" s="109"/>
      <c r="O34" s="109"/>
      <c r="P34" s="109"/>
    </row>
    <row r="35" spans="2:16" ht="15" x14ac:dyDescent="0.25">
      <c r="B35" s="106"/>
      <c r="D35" s="107"/>
      <c r="E35" s="107"/>
      <c r="F35" s="107"/>
      <c r="G35" s="107"/>
      <c r="H35" s="107"/>
      <c r="I35" s="107"/>
      <c r="J35" s="107"/>
      <c r="K35" s="108"/>
      <c r="L35" s="109"/>
      <c r="M35" s="109"/>
      <c r="N35" s="109"/>
      <c r="O35" s="109"/>
      <c r="P35" s="109"/>
    </row>
    <row r="36" spans="2:16" ht="15.75" customHeight="1" x14ac:dyDescent="0.25">
      <c r="B36" s="106"/>
      <c r="C36" s="100"/>
      <c r="D36" s="107"/>
      <c r="E36" s="107"/>
      <c r="F36" s="107"/>
      <c r="G36" s="107"/>
      <c r="H36" s="107"/>
      <c r="I36" s="107"/>
      <c r="J36" s="107"/>
      <c r="K36" s="108"/>
      <c r="L36" s="109"/>
      <c r="M36" s="109"/>
      <c r="N36" s="109"/>
      <c r="O36" s="109"/>
      <c r="P36" s="109"/>
    </row>
    <row r="37" spans="2:16" ht="60" customHeight="1" x14ac:dyDescent="0.25">
      <c r="B37" s="106"/>
      <c r="C37" s="107"/>
      <c r="D37" s="107"/>
      <c r="E37" s="107"/>
      <c r="F37" s="193" t="s">
        <v>3</v>
      </c>
      <c r="G37" s="838" t="s">
        <v>71</v>
      </c>
      <c r="H37" s="839"/>
      <c r="I37" s="193" t="s">
        <v>72</v>
      </c>
      <c r="J37" s="107"/>
      <c r="K37" s="108"/>
      <c r="L37" s="109"/>
      <c r="M37" s="109"/>
      <c r="N37" s="109"/>
      <c r="O37" s="109"/>
      <c r="P37" s="109"/>
    </row>
    <row r="38" spans="2:16" ht="45" customHeight="1" x14ac:dyDescent="0.25">
      <c r="B38" s="106"/>
      <c r="C38" s="107"/>
      <c r="D38" s="107"/>
      <c r="E38" s="107"/>
      <c r="F38" s="827" t="s">
        <v>73</v>
      </c>
      <c r="G38" s="842" t="s">
        <v>151</v>
      </c>
      <c r="H38" s="843"/>
      <c r="I38" s="827" t="s">
        <v>74</v>
      </c>
      <c r="J38" s="107"/>
      <c r="K38" s="108"/>
      <c r="L38" s="109"/>
      <c r="M38" s="109"/>
      <c r="N38" s="109"/>
      <c r="O38" s="109"/>
      <c r="P38" s="109"/>
    </row>
    <row r="39" spans="2:16" ht="46.5" customHeight="1" x14ac:dyDescent="0.25">
      <c r="B39" s="106"/>
      <c r="C39" s="107"/>
      <c r="D39" s="107"/>
      <c r="E39" s="107"/>
      <c r="F39" s="841"/>
      <c r="G39" s="842" t="s">
        <v>230</v>
      </c>
      <c r="H39" s="843"/>
      <c r="I39" s="844"/>
      <c r="J39" s="107"/>
      <c r="K39" s="108"/>
      <c r="L39" s="109"/>
      <c r="M39" s="109"/>
      <c r="N39" s="109"/>
      <c r="O39" s="109"/>
      <c r="P39" s="109"/>
    </row>
    <row r="40" spans="2:16" ht="57" customHeight="1" x14ac:dyDescent="0.25">
      <c r="B40" s="106"/>
      <c r="C40" s="107"/>
      <c r="D40" s="107"/>
      <c r="E40" s="107"/>
      <c r="F40" s="845" t="s">
        <v>75</v>
      </c>
      <c r="G40" s="814" t="s">
        <v>152</v>
      </c>
      <c r="H40" s="847"/>
      <c r="I40" s="181" t="s">
        <v>139</v>
      </c>
      <c r="J40" s="107"/>
      <c r="K40" s="108"/>
      <c r="L40" s="109"/>
      <c r="M40" s="109"/>
      <c r="N40" s="109"/>
      <c r="O40" s="109"/>
      <c r="P40" s="109"/>
    </row>
    <row r="41" spans="2:16" ht="60" customHeight="1" x14ac:dyDescent="0.25">
      <c r="B41" s="106"/>
      <c r="C41" s="107"/>
      <c r="D41" s="107"/>
      <c r="E41" s="107"/>
      <c r="F41" s="846"/>
      <c r="G41" s="814" t="s">
        <v>231</v>
      </c>
      <c r="H41" s="848"/>
      <c r="I41" s="181" t="s">
        <v>139</v>
      </c>
      <c r="J41" s="107"/>
      <c r="K41" s="108"/>
      <c r="L41" s="109"/>
      <c r="M41" s="109"/>
      <c r="N41" s="109"/>
      <c r="O41" s="109"/>
      <c r="P41" s="109"/>
    </row>
    <row r="42" spans="2:16" ht="42" customHeight="1" x14ac:dyDescent="0.25">
      <c r="B42" s="106"/>
      <c r="C42" s="107"/>
      <c r="D42" s="107"/>
      <c r="E42" s="107"/>
      <c r="F42" s="827" t="s">
        <v>29</v>
      </c>
      <c r="G42" s="842" t="s">
        <v>153</v>
      </c>
      <c r="H42" s="850"/>
      <c r="I42" s="827" t="s">
        <v>150</v>
      </c>
      <c r="J42" s="107"/>
      <c r="K42" s="108"/>
      <c r="L42" s="109"/>
      <c r="M42" s="109"/>
      <c r="N42" s="109"/>
      <c r="O42" s="109"/>
      <c r="P42" s="109"/>
    </row>
    <row r="43" spans="2:16" ht="42.75" customHeight="1" x14ac:dyDescent="0.25">
      <c r="B43" s="106"/>
      <c r="C43" s="107"/>
      <c r="D43" s="107"/>
      <c r="E43" s="107"/>
      <c r="F43" s="844"/>
      <c r="G43" s="842" t="s">
        <v>232</v>
      </c>
      <c r="H43" s="850"/>
      <c r="I43" s="844"/>
      <c r="J43" s="107"/>
      <c r="K43" s="108"/>
      <c r="L43" s="109"/>
      <c r="M43" s="109"/>
      <c r="N43" s="109"/>
      <c r="O43" s="109"/>
      <c r="P43" s="109"/>
    </row>
    <row r="44" spans="2:16" ht="31.2" x14ac:dyDescent="0.25">
      <c r="B44" s="106"/>
      <c r="C44" s="107"/>
      <c r="D44" s="107"/>
      <c r="E44" s="107"/>
      <c r="F44" s="181" t="s">
        <v>76</v>
      </c>
      <c r="G44" s="814" t="s">
        <v>236</v>
      </c>
      <c r="H44" s="847"/>
      <c r="I44" s="181" t="s">
        <v>74</v>
      </c>
      <c r="J44" s="107"/>
      <c r="K44" s="108"/>
      <c r="L44" s="109"/>
      <c r="M44" s="109"/>
      <c r="N44" s="109"/>
      <c r="O44" s="109"/>
      <c r="P44" s="109"/>
    </row>
    <row r="45" spans="2:16" ht="15" x14ac:dyDescent="0.25">
      <c r="B45" s="106"/>
      <c r="C45" s="107"/>
      <c r="D45" s="107"/>
      <c r="E45" s="107"/>
      <c r="F45" s="107"/>
      <c r="G45" s="107"/>
      <c r="H45" s="107"/>
      <c r="I45" s="107"/>
      <c r="J45" s="107"/>
      <c r="K45" s="108"/>
      <c r="L45" s="109"/>
      <c r="M45" s="109"/>
      <c r="N45" s="109"/>
      <c r="O45" s="109"/>
      <c r="P45" s="109"/>
    </row>
    <row r="46" spans="2:16" ht="15" x14ac:dyDescent="0.25">
      <c r="B46" s="106"/>
      <c r="C46" s="107"/>
      <c r="D46" s="107"/>
      <c r="E46" s="107"/>
      <c r="F46" s="107"/>
      <c r="G46" s="107"/>
      <c r="H46" s="107"/>
      <c r="I46" s="107"/>
      <c r="J46" s="107"/>
      <c r="K46" s="108"/>
      <c r="L46" s="109"/>
      <c r="M46" s="109"/>
      <c r="N46" s="109"/>
      <c r="O46" s="109"/>
      <c r="P46" s="109"/>
    </row>
    <row r="47" spans="2:16" ht="15.6" x14ac:dyDescent="0.3">
      <c r="B47" s="106"/>
      <c r="D47" s="110" t="s">
        <v>77</v>
      </c>
      <c r="E47" s="107"/>
      <c r="F47" s="107"/>
      <c r="G47" s="107"/>
      <c r="H47" s="107"/>
      <c r="I47" s="107"/>
      <c r="J47" s="107"/>
      <c r="K47" s="108"/>
      <c r="L47" s="109"/>
      <c r="M47" s="109"/>
      <c r="N47" s="109"/>
      <c r="O47" s="109"/>
      <c r="P47" s="109"/>
    </row>
    <row r="48" spans="2:16" ht="15" x14ac:dyDescent="0.25">
      <c r="B48" s="106"/>
      <c r="D48" s="107"/>
      <c r="E48" s="107"/>
      <c r="F48" s="107"/>
      <c r="G48" s="107"/>
      <c r="H48" s="107"/>
      <c r="I48" s="107"/>
      <c r="J48" s="107"/>
      <c r="K48" s="108"/>
      <c r="L48" s="109"/>
      <c r="M48" s="109"/>
      <c r="N48" s="109"/>
      <c r="O48" s="109"/>
      <c r="P48" s="109"/>
    </row>
    <row r="49" spans="1:16" ht="15.6" x14ac:dyDescent="0.3">
      <c r="B49" s="106"/>
      <c r="D49" s="107" t="s">
        <v>78</v>
      </c>
      <c r="E49" s="107"/>
      <c r="F49" s="107"/>
      <c r="G49" s="107"/>
      <c r="H49" s="107"/>
      <c r="I49" s="107"/>
      <c r="J49" s="107"/>
      <c r="K49" s="108"/>
      <c r="L49" s="109"/>
      <c r="M49" s="109"/>
      <c r="N49" s="109"/>
      <c r="O49" s="109"/>
      <c r="P49" s="109"/>
    </row>
    <row r="50" spans="1:16" ht="15" x14ac:dyDescent="0.25">
      <c r="B50" s="106"/>
      <c r="D50" s="107" t="s">
        <v>79</v>
      </c>
      <c r="E50" s="107"/>
      <c r="F50" s="107"/>
      <c r="G50" s="107"/>
      <c r="H50" s="107"/>
      <c r="I50" s="107"/>
      <c r="J50" s="107"/>
      <c r="K50" s="108"/>
      <c r="L50" s="109"/>
      <c r="M50" s="109"/>
      <c r="N50" s="109"/>
      <c r="O50" s="109"/>
      <c r="P50" s="109"/>
    </row>
    <row r="51" spans="1:16" ht="15" x14ac:dyDescent="0.25">
      <c r="B51" s="106"/>
      <c r="D51" s="107"/>
      <c r="E51" s="107"/>
      <c r="F51" s="107"/>
      <c r="G51" s="107"/>
      <c r="H51" s="107"/>
      <c r="I51" s="107"/>
      <c r="J51" s="107"/>
      <c r="K51" s="108"/>
      <c r="L51" s="109"/>
      <c r="M51" s="109"/>
      <c r="N51" s="109"/>
      <c r="O51" s="109"/>
      <c r="P51" s="109"/>
    </row>
    <row r="52" spans="1:16" ht="15" x14ac:dyDescent="0.25">
      <c r="B52" s="106"/>
      <c r="C52" s="107"/>
      <c r="D52" s="107"/>
      <c r="E52" s="107"/>
      <c r="F52" s="107"/>
      <c r="G52" s="107"/>
      <c r="H52" s="107"/>
      <c r="I52" s="107"/>
      <c r="J52" s="107"/>
      <c r="K52" s="108"/>
      <c r="L52" s="109"/>
      <c r="M52" s="109"/>
      <c r="N52" s="109"/>
      <c r="O52" s="109"/>
      <c r="P52" s="109"/>
    </row>
    <row r="53" spans="1:16" ht="31.2" x14ac:dyDescent="0.25">
      <c r="B53" s="106"/>
      <c r="C53" s="107"/>
      <c r="D53" s="107"/>
      <c r="E53" s="107"/>
      <c r="F53" s="193" t="s">
        <v>80</v>
      </c>
      <c r="G53" s="838" t="s">
        <v>81</v>
      </c>
      <c r="H53" s="839"/>
      <c r="I53" s="838" t="s">
        <v>72</v>
      </c>
      <c r="J53" s="839"/>
      <c r="K53" s="108"/>
      <c r="L53" s="109"/>
      <c r="M53" s="109"/>
      <c r="N53" s="109"/>
      <c r="O53" s="109"/>
      <c r="P53" s="109"/>
    </row>
    <row r="54" spans="1:16" ht="62.4" x14ac:dyDescent="0.25">
      <c r="B54" s="106"/>
      <c r="C54" s="107"/>
      <c r="D54" s="113"/>
      <c r="E54" s="113"/>
      <c r="F54" s="181" t="s">
        <v>82</v>
      </c>
      <c r="G54" s="814" t="s">
        <v>236</v>
      </c>
      <c r="H54" s="847"/>
      <c r="I54" s="851" t="s">
        <v>155</v>
      </c>
      <c r="J54" s="852"/>
      <c r="K54" s="108"/>
      <c r="L54" s="109"/>
      <c r="M54" s="109"/>
      <c r="N54" s="109"/>
      <c r="O54" s="109"/>
      <c r="P54" s="109"/>
    </row>
    <row r="55" spans="1:16" ht="46.8" x14ac:dyDescent="0.25">
      <c r="B55" s="106"/>
      <c r="C55" s="107"/>
      <c r="D55" s="107"/>
      <c r="E55" s="107"/>
      <c r="F55" s="181" t="s">
        <v>83</v>
      </c>
      <c r="G55" s="814" t="s">
        <v>236</v>
      </c>
      <c r="H55" s="815"/>
      <c r="I55" s="853"/>
      <c r="J55" s="854"/>
      <c r="K55" s="108"/>
      <c r="L55" s="109"/>
      <c r="M55" s="109"/>
      <c r="N55" s="109"/>
      <c r="O55" s="109"/>
      <c r="P55" s="109"/>
    </row>
    <row r="56" spans="1:16" ht="46.8" x14ac:dyDescent="0.25">
      <c r="B56" s="106"/>
      <c r="C56" s="107"/>
      <c r="D56" s="107"/>
      <c r="E56" s="107"/>
      <c r="F56" s="181" t="s">
        <v>95</v>
      </c>
      <c r="G56" s="814" t="s">
        <v>236</v>
      </c>
      <c r="H56" s="815"/>
      <c r="I56" s="853"/>
      <c r="J56" s="854"/>
      <c r="K56" s="108"/>
      <c r="L56" s="109"/>
      <c r="M56" s="109"/>
      <c r="N56" s="109"/>
      <c r="O56" s="109"/>
      <c r="P56" s="109"/>
    </row>
    <row r="57" spans="1:16" ht="78" x14ac:dyDescent="0.25">
      <c r="B57" s="106"/>
      <c r="C57" s="107"/>
      <c r="D57" s="107"/>
      <c r="E57" s="107"/>
      <c r="F57" s="182" t="s">
        <v>84</v>
      </c>
      <c r="G57" s="842" t="s">
        <v>85</v>
      </c>
      <c r="H57" s="843"/>
      <c r="I57" s="842" t="s">
        <v>154</v>
      </c>
      <c r="J57" s="849"/>
      <c r="K57" s="108"/>
      <c r="L57" s="109"/>
      <c r="M57" s="109"/>
      <c r="N57" s="109"/>
      <c r="O57" s="109"/>
      <c r="P57" s="109"/>
    </row>
    <row r="58" spans="1:16" ht="46.8" x14ac:dyDescent="0.25">
      <c r="B58" s="106"/>
      <c r="C58" s="107"/>
      <c r="D58" s="107"/>
      <c r="E58" s="107"/>
      <c r="F58" s="181" t="s">
        <v>86</v>
      </c>
      <c r="G58" s="814" t="s">
        <v>236</v>
      </c>
      <c r="H58" s="815"/>
      <c r="I58" s="814" t="s">
        <v>74</v>
      </c>
      <c r="J58" s="820"/>
      <c r="K58" s="108"/>
      <c r="L58" s="109"/>
      <c r="M58" s="109"/>
      <c r="N58" s="109"/>
      <c r="O58" s="109"/>
      <c r="P58" s="109"/>
    </row>
    <row r="59" spans="1:16" ht="57" customHeight="1" x14ac:dyDescent="0.25">
      <c r="A59" s="206" t="s">
        <v>131</v>
      </c>
      <c r="B59" s="106"/>
      <c r="C59" s="107"/>
      <c r="D59" s="107"/>
      <c r="E59" s="107"/>
      <c r="F59" s="827" t="s">
        <v>87</v>
      </c>
      <c r="G59" s="829" t="s">
        <v>236</v>
      </c>
      <c r="H59" s="830"/>
      <c r="I59" s="823" t="s">
        <v>128</v>
      </c>
      <c r="J59" s="824"/>
      <c r="K59" s="108"/>
      <c r="L59" s="109"/>
      <c r="M59" s="109"/>
      <c r="N59" s="109"/>
      <c r="O59" s="109"/>
      <c r="P59" s="109"/>
    </row>
    <row r="60" spans="1:16" ht="34.5" customHeight="1" x14ac:dyDescent="0.25">
      <c r="B60" s="106"/>
      <c r="C60" s="107"/>
      <c r="D60" s="107"/>
      <c r="E60" s="107"/>
      <c r="F60" s="828"/>
      <c r="G60" s="831"/>
      <c r="H60" s="832"/>
      <c r="I60" s="825" t="s">
        <v>127</v>
      </c>
      <c r="J60" s="826"/>
      <c r="K60" s="108"/>
      <c r="L60" s="109"/>
      <c r="M60" s="109"/>
      <c r="N60" s="109"/>
      <c r="O60" s="109"/>
      <c r="P60" s="109"/>
    </row>
    <row r="61" spans="1:16" ht="15" x14ac:dyDescent="0.25">
      <c r="B61" s="106"/>
      <c r="C61" s="107"/>
      <c r="D61" s="107"/>
      <c r="E61" s="107"/>
      <c r="F61" s="107"/>
      <c r="G61" s="107"/>
      <c r="H61" s="107"/>
      <c r="I61" s="107"/>
      <c r="J61" s="107"/>
      <c r="K61" s="108"/>
      <c r="L61" s="109"/>
    </row>
    <row r="62" spans="1:16" ht="15" x14ac:dyDescent="0.25">
      <c r="B62" s="106"/>
      <c r="C62" s="107"/>
      <c r="D62" s="107"/>
      <c r="E62" s="114" t="s">
        <v>129</v>
      </c>
      <c r="F62" s="833" t="s">
        <v>337</v>
      </c>
      <c r="G62" s="813"/>
      <c r="H62" s="813"/>
      <c r="I62" s="813"/>
      <c r="J62" s="813"/>
      <c r="K62" s="108"/>
      <c r="L62" s="109"/>
      <c r="M62" s="109"/>
      <c r="N62" s="109"/>
      <c r="O62" s="109"/>
      <c r="P62" s="109"/>
    </row>
    <row r="63" spans="1:16" ht="15" x14ac:dyDescent="0.25">
      <c r="B63" s="106"/>
      <c r="C63" s="107"/>
      <c r="D63" s="107"/>
      <c r="E63" s="107"/>
      <c r="F63" s="813"/>
      <c r="G63" s="813"/>
      <c r="H63" s="813"/>
      <c r="I63" s="813"/>
      <c r="J63" s="813"/>
      <c r="K63" s="108"/>
      <c r="L63" s="109"/>
      <c r="M63" s="109"/>
      <c r="N63" s="109"/>
      <c r="O63" s="109"/>
      <c r="P63" s="109"/>
    </row>
    <row r="64" spans="1:16" ht="9.9" customHeight="1" x14ac:dyDescent="0.25">
      <c r="B64" s="106"/>
      <c r="C64" s="107"/>
      <c r="D64" s="107"/>
      <c r="E64" s="107"/>
      <c r="F64" s="107"/>
      <c r="G64" s="107"/>
      <c r="H64" s="107"/>
      <c r="I64" s="107"/>
      <c r="J64" s="107"/>
      <c r="K64" s="108"/>
      <c r="L64" s="109"/>
      <c r="M64" s="109"/>
      <c r="N64" s="109"/>
      <c r="O64" s="109"/>
      <c r="P64" s="109"/>
    </row>
    <row r="65" spans="2:16" ht="21" customHeight="1" x14ac:dyDescent="0.25">
      <c r="B65" s="106"/>
      <c r="C65" s="107"/>
      <c r="D65" s="107"/>
      <c r="E65" s="205" t="s">
        <v>129</v>
      </c>
      <c r="F65" s="121" t="s">
        <v>126</v>
      </c>
      <c r="G65" s="107"/>
      <c r="H65" s="107"/>
      <c r="I65" s="107"/>
      <c r="J65" s="107"/>
      <c r="K65" s="108"/>
      <c r="L65" s="109"/>
      <c r="M65" s="109"/>
      <c r="N65" s="109"/>
      <c r="O65" s="109"/>
      <c r="P65" s="109"/>
    </row>
    <row r="66" spans="2:16" ht="9.9" customHeight="1" x14ac:dyDescent="0.25">
      <c r="B66" s="106"/>
      <c r="C66" s="107"/>
      <c r="D66" s="107"/>
      <c r="E66" s="107"/>
      <c r="F66" s="107"/>
      <c r="G66" s="107"/>
      <c r="H66" s="107"/>
      <c r="I66" s="107"/>
      <c r="J66" s="107"/>
      <c r="K66" s="108"/>
      <c r="L66" s="109"/>
      <c r="M66" s="109"/>
      <c r="N66" s="109"/>
      <c r="O66" s="109"/>
      <c r="P66" s="109"/>
    </row>
    <row r="67" spans="2:16" ht="15.6" x14ac:dyDescent="0.3">
      <c r="B67" s="106"/>
      <c r="D67" s="110" t="s">
        <v>88</v>
      </c>
      <c r="E67" s="107"/>
      <c r="F67" s="107"/>
      <c r="G67" s="107"/>
      <c r="H67" s="107"/>
      <c r="I67" s="100"/>
      <c r="J67" s="107"/>
      <c r="K67" s="108"/>
      <c r="L67" s="109"/>
      <c r="M67" s="109"/>
      <c r="N67" s="109"/>
      <c r="O67" s="109"/>
      <c r="P67" s="109"/>
    </row>
    <row r="68" spans="2:16" ht="15" x14ac:dyDescent="0.25">
      <c r="B68" s="106"/>
      <c r="D68" s="107" t="s">
        <v>99</v>
      </c>
      <c r="E68" s="107"/>
      <c r="F68" s="107"/>
      <c r="G68" s="107"/>
      <c r="H68" s="107"/>
      <c r="I68" s="107"/>
      <c r="J68" s="107"/>
      <c r="K68" s="108"/>
      <c r="L68" s="109"/>
      <c r="M68" s="109"/>
      <c r="N68" s="109"/>
      <c r="O68" s="109"/>
      <c r="P68" s="109"/>
    </row>
    <row r="69" spans="2:16" ht="15" x14ac:dyDescent="0.25">
      <c r="B69" s="106"/>
      <c r="D69" s="107" t="s">
        <v>89</v>
      </c>
      <c r="E69" s="107"/>
      <c r="F69" s="107"/>
      <c r="G69" s="107"/>
      <c r="H69" s="107"/>
      <c r="I69" s="107"/>
      <c r="J69" s="107"/>
      <c r="K69" s="108"/>
      <c r="L69" s="109"/>
      <c r="M69" s="109"/>
      <c r="N69" s="109"/>
      <c r="O69" s="109"/>
      <c r="P69" s="109"/>
    </row>
    <row r="70" spans="2:16" ht="9.9" customHeight="1" x14ac:dyDescent="0.25">
      <c r="B70" s="106"/>
      <c r="D70" s="107"/>
      <c r="E70" s="107"/>
      <c r="F70" s="107"/>
      <c r="G70" s="107"/>
      <c r="H70" s="107"/>
      <c r="I70" s="107" t="s">
        <v>131</v>
      </c>
      <c r="J70" s="107"/>
      <c r="K70" s="108"/>
      <c r="L70" s="109"/>
      <c r="M70" s="109"/>
      <c r="N70" s="109"/>
      <c r="O70" s="109"/>
      <c r="P70" s="109"/>
    </row>
    <row r="71" spans="2:16" ht="15.6" x14ac:dyDescent="0.3">
      <c r="B71" s="106"/>
      <c r="D71" s="110" t="s">
        <v>90</v>
      </c>
      <c r="E71" s="107"/>
      <c r="F71" s="107"/>
      <c r="G71" s="107"/>
      <c r="H71" s="107"/>
      <c r="I71" s="107"/>
      <c r="J71" s="107"/>
      <c r="K71" s="108"/>
      <c r="L71" s="109"/>
      <c r="M71" s="109"/>
      <c r="N71" s="109"/>
      <c r="O71" s="109"/>
      <c r="P71" s="109"/>
    </row>
    <row r="72" spans="2:16" ht="9.9" customHeight="1" x14ac:dyDescent="0.25">
      <c r="B72" s="106"/>
      <c r="C72" s="107"/>
      <c r="D72" s="107"/>
      <c r="E72" s="107"/>
      <c r="F72" s="107"/>
      <c r="G72" s="107"/>
      <c r="H72" s="107"/>
      <c r="I72" s="107"/>
      <c r="J72" s="107"/>
      <c r="K72" s="108"/>
      <c r="L72" s="109"/>
      <c r="M72" s="109"/>
      <c r="N72" s="109"/>
      <c r="O72" s="109"/>
      <c r="P72" s="109"/>
    </row>
    <row r="73" spans="2:16" ht="67.5" customHeight="1" x14ac:dyDescent="0.25">
      <c r="B73" s="106"/>
      <c r="C73" s="107"/>
      <c r="D73" s="821" t="s">
        <v>274</v>
      </c>
      <c r="E73" s="822"/>
      <c r="F73" s="822"/>
      <c r="G73" s="822"/>
      <c r="H73" s="822"/>
      <c r="I73" s="822"/>
      <c r="J73" s="822"/>
      <c r="K73" s="108"/>
      <c r="L73" s="109"/>
      <c r="M73" s="109"/>
      <c r="N73" s="109"/>
      <c r="O73" s="109"/>
      <c r="P73" s="109"/>
    </row>
    <row r="74" spans="2:16" ht="15" customHeight="1" x14ac:dyDescent="0.25">
      <c r="B74" s="106"/>
      <c r="C74" s="107"/>
      <c r="D74" s="812" t="s">
        <v>132</v>
      </c>
      <c r="E74" s="813"/>
      <c r="F74" s="813"/>
      <c r="G74" s="813"/>
      <c r="H74" s="813"/>
      <c r="I74" s="813"/>
      <c r="J74" s="813"/>
      <c r="K74" s="108"/>
      <c r="L74" s="109"/>
      <c r="M74" s="109"/>
      <c r="N74" s="109"/>
      <c r="O74" s="109"/>
      <c r="P74" s="109"/>
    </row>
    <row r="75" spans="2:16" ht="15" customHeight="1" x14ac:dyDescent="0.25">
      <c r="B75" s="106"/>
      <c r="C75" s="107"/>
      <c r="D75" s="813"/>
      <c r="E75" s="813"/>
      <c r="F75" s="813"/>
      <c r="G75" s="813"/>
      <c r="H75" s="813"/>
      <c r="I75" s="813"/>
      <c r="J75" s="813"/>
      <c r="K75" s="108"/>
      <c r="L75" s="109"/>
      <c r="M75" s="109"/>
      <c r="N75" s="109"/>
      <c r="O75" s="109"/>
      <c r="P75" s="109"/>
    </row>
    <row r="76" spans="2:16" ht="9.9" customHeight="1" x14ac:dyDescent="0.25">
      <c r="B76" s="106"/>
      <c r="C76" s="107"/>
      <c r="D76" s="212"/>
      <c r="E76" s="212"/>
      <c r="F76" s="212"/>
      <c r="G76" s="212"/>
      <c r="H76" s="212"/>
      <c r="I76" s="212"/>
      <c r="J76" s="212"/>
      <c r="K76" s="108"/>
      <c r="L76" s="109"/>
      <c r="M76" s="109"/>
      <c r="N76" s="109"/>
      <c r="O76" s="109"/>
      <c r="P76" s="109"/>
    </row>
    <row r="77" spans="2:16" ht="62.25" customHeight="1" x14ac:dyDescent="0.25">
      <c r="B77" s="106"/>
      <c r="C77" s="107"/>
      <c r="D77" s="812" t="s">
        <v>140</v>
      </c>
      <c r="E77" s="812"/>
      <c r="F77" s="812"/>
      <c r="G77" s="812"/>
      <c r="H77" s="812"/>
      <c r="I77" s="812"/>
      <c r="J77" s="812"/>
      <c r="K77" s="108"/>
      <c r="L77" s="109"/>
      <c r="M77" s="109"/>
      <c r="N77" s="109"/>
      <c r="O77" s="109"/>
      <c r="P77" s="109"/>
    </row>
    <row r="78" spans="2:16" ht="9.9" customHeight="1" x14ac:dyDescent="0.3">
      <c r="B78" s="99"/>
      <c r="C78" s="100"/>
      <c r="D78"/>
      <c r="E78" s="201"/>
      <c r="F78" s="100"/>
      <c r="G78" s="100"/>
      <c r="H78" s="100"/>
      <c r="I78" s="100"/>
      <c r="J78" s="100"/>
      <c r="K78" s="101"/>
    </row>
    <row r="79" spans="2:16" ht="15.6" x14ac:dyDescent="0.3">
      <c r="B79" s="99"/>
      <c r="D79" s="110" t="s">
        <v>91</v>
      </c>
      <c r="E79" s="107"/>
      <c r="F79" s="100"/>
      <c r="G79" s="100"/>
      <c r="H79" s="100"/>
      <c r="I79" s="100"/>
      <c r="J79" s="100"/>
      <c r="K79" s="101"/>
    </row>
    <row r="80" spans="2:16" x14ac:dyDescent="0.25">
      <c r="B80" s="99"/>
      <c r="C80" s="100"/>
      <c r="D80" s="100"/>
      <c r="E80" s="100"/>
      <c r="F80" s="100"/>
      <c r="G80" s="100"/>
      <c r="H80" s="100"/>
      <c r="I80" s="100"/>
      <c r="J80" s="100"/>
      <c r="K80" s="101"/>
    </row>
    <row r="81" spans="2:11" ht="15" x14ac:dyDescent="0.25">
      <c r="B81" s="99"/>
      <c r="D81" s="114" t="s">
        <v>92</v>
      </c>
      <c r="E81" s="100"/>
      <c r="F81" s="100"/>
      <c r="G81" s="100"/>
      <c r="H81" s="100"/>
      <c r="I81" s="100"/>
      <c r="J81" s="100"/>
      <c r="K81" s="101"/>
    </row>
    <row r="82" spans="2:11" ht="9.9" customHeight="1" x14ac:dyDescent="0.25">
      <c r="B82" s="99"/>
      <c r="D82" s="115"/>
      <c r="E82" s="116"/>
      <c r="F82" s="116"/>
      <c r="G82" s="116"/>
      <c r="H82" s="116"/>
      <c r="I82" s="116"/>
      <c r="J82" s="116"/>
      <c r="K82" s="101"/>
    </row>
    <row r="83" spans="2:11" ht="12.75" customHeight="1" x14ac:dyDescent="0.25">
      <c r="B83" s="99"/>
      <c r="D83" s="819" t="s">
        <v>97</v>
      </c>
      <c r="E83" s="819"/>
      <c r="F83" s="819"/>
      <c r="G83" s="819"/>
      <c r="H83" s="819"/>
      <c r="I83" s="819"/>
      <c r="J83" s="819"/>
      <c r="K83" s="125"/>
    </row>
    <row r="84" spans="2:11" ht="17.25" customHeight="1" x14ac:dyDescent="0.25">
      <c r="B84" s="99"/>
      <c r="D84" s="819"/>
      <c r="E84" s="819"/>
      <c r="F84" s="819"/>
      <c r="G84" s="819"/>
      <c r="H84" s="819"/>
      <c r="I84" s="819"/>
      <c r="J84" s="819"/>
      <c r="K84" s="123"/>
    </row>
    <row r="85" spans="2:11" ht="9.9" customHeight="1" x14ac:dyDescent="0.25">
      <c r="B85" s="99"/>
      <c r="D85" s="204"/>
      <c r="E85" s="204"/>
      <c r="F85" s="204"/>
      <c r="G85" s="204"/>
      <c r="H85" s="204"/>
      <c r="I85" s="204"/>
      <c r="J85" s="204"/>
      <c r="K85" s="123"/>
    </row>
    <row r="86" spans="2:11" ht="19.5" customHeight="1" x14ac:dyDescent="0.25">
      <c r="B86" s="99"/>
      <c r="C86" s="100"/>
      <c r="D86" s="818" t="s">
        <v>98</v>
      </c>
      <c r="E86" s="818"/>
      <c r="F86" s="818"/>
      <c r="G86" s="818"/>
      <c r="H86" s="818"/>
      <c r="I86" s="818"/>
      <c r="J86" s="818"/>
      <c r="K86" s="124"/>
    </row>
    <row r="87" spans="2:11" ht="12.75" customHeight="1" x14ac:dyDescent="0.25">
      <c r="B87" s="99"/>
      <c r="C87" s="100"/>
      <c r="D87" s="818"/>
      <c r="E87" s="818"/>
      <c r="F87" s="818"/>
      <c r="G87" s="818"/>
      <c r="H87" s="818"/>
      <c r="I87" s="818"/>
      <c r="J87" s="818"/>
      <c r="K87" s="124"/>
    </row>
    <row r="88" spans="2:11" ht="9.9" customHeight="1" x14ac:dyDescent="0.25">
      <c r="B88" s="99"/>
      <c r="C88" s="100"/>
      <c r="D88" s="117"/>
      <c r="E88" s="116"/>
      <c r="F88" s="116"/>
      <c r="G88" s="116"/>
      <c r="H88" s="116"/>
      <c r="I88" s="116"/>
      <c r="J88" s="116"/>
      <c r="K88" s="101"/>
    </row>
    <row r="89" spans="2:11" ht="47.25" customHeight="1" x14ac:dyDescent="0.25">
      <c r="B89" s="99"/>
      <c r="C89" s="100"/>
      <c r="D89" s="816" t="s">
        <v>130</v>
      </c>
      <c r="E89" s="816"/>
      <c r="F89" s="816"/>
      <c r="G89" s="816"/>
      <c r="H89" s="816"/>
      <c r="I89" s="816"/>
      <c r="J89" s="816"/>
      <c r="K89" s="101"/>
    </row>
    <row r="90" spans="2:11" ht="9.9" customHeight="1" x14ac:dyDescent="0.25">
      <c r="B90" s="99"/>
      <c r="C90" s="100"/>
      <c r="D90" s="117"/>
      <c r="E90" s="116"/>
      <c r="F90" s="116"/>
      <c r="G90" s="116"/>
      <c r="H90" s="116"/>
      <c r="I90" s="116"/>
      <c r="J90" s="116"/>
      <c r="K90" s="101"/>
    </row>
    <row r="91" spans="2:11" ht="61.5" customHeight="1" x14ac:dyDescent="0.25">
      <c r="B91" s="99"/>
      <c r="C91" s="100"/>
      <c r="D91" s="817" t="s">
        <v>277</v>
      </c>
      <c r="E91" s="817"/>
      <c r="F91" s="817"/>
      <c r="G91" s="817"/>
      <c r="H91" s="817"/>
      <c r="I91" s="817"/>
      <c r="J91" s="817"/>
      <c r="K91" s="101"/>
    </row>
    <row r="92" spans="2:11" ht="9.9" customHeight="1" x14ac:dyDescent="0.25">
      <c r="B92" s="99"/>
      <c r="C92" s="100"/>
      <c r="D92" s="117"/>
      <c r="E92" s="116"/>
      <c r="F92" s="116"/>
      <c r="G92" s="116"/>
      <c r="H92" s="116"/>
      <c r="I92" s="116"/>
      <c r="J92" s="116"/>
      <c r="K92" s="101"/>
    </row>
    <row r="93" spans="2:11" ht="32.25" customHeight="1" x14ac:dyDescent="0.25">
      <c r="B93" s="99"/>
      <c r="C93" s="100"/>
      <c r="D93" s="812" t="s">
        <v>278</v>
      </c>
      <c r="E93" s="812"/>
      <c r="F93" s="812"/>
      <c r="G93" s="812"/>
      <c r="H93" s="812"/>
      <c r="I93" s="812"/>
      <c r="J93" s="812"/>
      <c r="K93" s="101"/>
    </row>
    <row r="94" spans="2:11" ht="9.9" customHeight="1" x14ac:dyDescent="0.25">
      <c r="B94" s="99"/>
      <c r="C94" s="100"/>
      <c r="D94" s="117"/>
      <c r="E94" s="116"/>
      <c r="F94" s="116"/>
      <c r="G94" s="116"/>
      <c r="H94" s="116"/>
      <c r="I94" s="116"/>
      <c r="J94" s="116"/>
      <c r="K94" s="101"/>
    </row>
    <row r="95" spans="2:11" x14ac:dyDescent="0.25">
      <c r="B95" s="99"/>
      <c r="C95" s="100"/>
      <c r="D95" s="812" t="s">
        <v>417</v>
      </c>
      <c r="E95" s="813"/>
      <c r="F95" s="813"/>
      <c r="G95" s="813"/>
      <c r="H95" s="813"/>
      <c r="I95" s="813"/>
      <c r="J95" s="813"/>
      <c r="K95" s="101"/>
    </row>
    <row r="96" spans="2:11" ht="21" customHeight="1" x14ac:dyDescent="0.25">
      <c r="B96" s="99"/>
      <c r="C96" s="100"/>
      <c r="D96" s="813"/>
      <c r="E96" s="813"/>
      <c r="F96" s="813"/>
      <c r="G96" s="813"/>
      <c r="H96" s="813"/>
      <c r="I96" s="813"/>
      <c r="J96" s="813"/>
      <c r="K96" s="101"/>
    </row>
    <row r="97" spans="2:11" ht="9.9" customHeight="1" x14ac:dyDescent="0.25">
      <c r="B97" s="99"/>
      <c r="C97" s="100"/>
      <c r="D97" s="795"/>
      <c r="E97" s="795"/>
      <c r="F97" s="795"/>
      <c r="G97" s="795"/>
      <c r="H97" s="795"/>
      <c r="I97" s="795"/>
      <c r="J97" s="795"/>
      <c r="K97" s="101"/>
    </row>
    <row r="98" spans="2:11" ht="15" x14ac:dyDescent="0.25">
      <c r="B98" s="99"/>
      <c r="C98" s="100"/>
      <c r="D98" s="799" t="s">
        <v>491</v>
      </c>
      <c r="E98" s="800"/>
      <c r="F98" s="800"/>
      <c r="G98" s="800"/>
      <c r="H98" s="800"/>
      <c r="I98" s="800"/>
      <c r="J98" s="800"/>
      <c r="K98" s="801"/>
    </row>
    <row r="99" spans="2:11" ht="15" x14ac:dyDescent="0.25">
      <c r="B99" s="99"/>
      <c r="C99" s="100"/>
      <c r="D99" s="802" t="s">
        <v>492</v>
      </c>
      <c r="E99" s="800"/>
      <c r="F99" s="800"/>
      <c r="G99" s="800"/>
      <c r="H99" s="800"/>
      <c r="I99" s="800"/>
      <c r="J99" s="800"/>
      <c r="K99" s="801"/>
    </row>
    <row r="100" spans="2:11" ht="15" x14ac:dyDescent="0.25">
      <c r="B100" s="99"/>
      <c r="C100" s="100"/>
      <c r="D100" s="802" t="s">
        <v>493</v>
      </c>
      <c r="E100" s="800"/>
      <c r="F100" s="800"/>
      <c r="G100" s="800"/>
      <c r="H100" s="800"/>
      <c r="I100" s="800"/>
      <c r="J100" s="800"/>
      <c r="K100" s="801"/>
    </row>
    <row r="101" spans="2:11" ht="15" x14ac:dyDescent="0.25">
      <c r="B101" s="99"/>
      <c r="C101" s="100"/>
      <c r="D101" s="802" t="s">
        <v>494</v>
      </c>
      <c r="E101" s="800"/>
      <c r="F101" s="800"/>
      <c r="G101" s="800"/>
      <c r="H101" s="800"/>
      <c r="I101" s="800"/>
      <c r="J101" s="800"/>
      <c r="K101" s="801"/>
    </row>
    <row r="102" spans="2:11" ht="15" x14ac:dyDescent="0.25">
      <c r="B102" s="99"/>
      <c r="C102" s="100"/>
      <c r="D102" s="802" t="s">
        <v>500</v>
      </c>
      <c r="E102" s="800"/>
      <c r="F102" s="800"/>
      <c r="G102" s="800"/>
      <c r="H102" s="800"/>
      <c r="I102" s="800"/>
      <c r="J102" s="800"/>
      <c r="K102" s="801"/>
    </row>
    <row r="103" spans="2:11" ht="15" x14ac:dyDescent="0.25">
      <c r="B103" s="99"/>
      <c r="C103" s="100"/>
      <c r="D103" s="802" t="s">
        <v>495</v>
      </c>
      <c r="E103" s="800"/>
      <c r="F103" s="800"/>
      <c r="G103" s="800"/>
      <c r="H103" s="800"/>
      <c r="I103" s="800"/>
      <c r="J103" s="800"/>
      <c r="K103" s="801"/>
    </row>
    <row r="104" spans="2:11" ht="15" x14ac:dyDescent="0.25">
      <c r="B104" s="99"/>
      <c r="C104" s="100"/>
      <c r="D104" s="800" t="s">
        <v>497</v>
      </c>
      <c r="E104" s="800"/>
      <c r="F104" s="800"/>
      <c r="G104" s="800"/>
      <c r="H104" s="800"/>
      <c r="I104" s="800"/>
      <c r="J104" s="803"/>
      <c r="K104" s="801"/>
    </row>
    <row r="105" spans="2:11" ht="15" x14ac:dyDescent="0.25">
      <c r="B105" s="99"/>
      <c r="C105" s="100"/>
      <c r="D105" s="800" t="s">
        <v>496</v>
      </c>
      <c r="E105" s="800"/>
      <c r="F105" s="800"/>
      <c r="G105" s="800"/>
      <c r="H105" s="800"/>
      <c r="I105" s="800"/>
      <c r="J105" s="803"/>
      <c r="K105" s="801"/>
    </row>
    <row r="106" spans="2:11" ht="9.9" customHeight="1" x14ac:dyDescent="0.25">
      <c r="B106" s="118"/>
      <c r="C106" s="119"/>
      <c r="D106" s="804"/>
      <c r="E106" s="804"/>
      <c r="F106" s="804"/>
      <c r="G106" s="804"/>
      <c r="H106" s="804"/>
      <c r="I106" s="804"/>
      <c r="J106" s="805"/>
      <c r="K106" s="806"/>
    </row>
    <row r="107" spans="2:11" ht="15" x14ac:dyDescent="0.25">
      <c r="J107" s="796"/>
      <c r="K107" s="797"/>
    </row>
    <row r="108" spans="2:11" ht="15" x14ac:dyDescent="0.25">
      <c r="J108" s="796"/>
      <c r="K108" s="798"/>
    </row>
  </sheetData>
  <customSheetViews>
    <customSheetView guid="{9F194695-5DE1-4A36-801D-E115575DAD9E}" fitToPage="1" topLeftCell="A25">
      <selection activeCell="B8" sqref="B8:J8"/>
      <rowBreaks count="4" manualBreakCount="4">
        <brk id="41" min="1" max="10" man="1"/>
        <brk id="42" min="1" max="10" man="1"/>
        <brk id="44" min="1" max="10" man="1"/>
        <brk id="45" min="1" max="10" man="1"/>
      </rowBreaks>
      <pageMargins left="0.7" right="0.7" top="0.75" bottom="0.75" header="0.3" footer="0.3"/>
      <printOptions horizontalCentered="1"/>
      <pageSetup paperSize="8" scale="94" fitToHeight="3" orientation="portrait" r:id="rId1"/>
      <headerFooter>
        <oddFooter>&amp;C&amp;P/&amp;N</oddFooter>
      </headerFooter>
    </customSheetView>
    <customSheetView guid="{784C5093-DC18-4E2E-92B5-D1DE4B37CEAC}" fitToPage="1" topLeftCell="A25">
      <selection activeCell="B8" sqref="B8:J8"/>
      <rowBreaks count="4" manualBreakCount="4">
        <brk id="41" min="1" max="10" man="1"/>
        <brk id="42" min="1" max="10" man="1"/>
        <brk id="44" min="1" max="10" man="1"/>
        <brk id="45" min="1" max="10" man="1"/>
      </rowBreaks>
      <pageMargins left="0.7" right="0.7" top="0.75" bottom="0.75" header="0.3" footer="0.3"/>
      <printOptions horizontalCentered="1"/>
      <pageSetup paperSize="8" scale="94" fitToHeight="3" orientation="portrait" r:id="rId2"/>
      <headerFooter>
        <oddFooter>&amp;C&amp;P/&amp;N</oddFooter>
      </headerFooter>
    </customSheetView>
    <customSheetView guid="{F7053D71-DA4F-4710-A4BF-FD55AE03402E}" showPageBreaks="1" fitToPage="1" printArea="1" topLeftCell="A25">
      <selection activeCell="B8" sqref="B8:J8"/>
      <rowBreaks count="4" manualBreakCount="4">
        <brk id="41" min="1" max="10" man="1"/>
        <brk id="42" min="1" max="10" man="1"/>
        <brk id="44" min="1" max="10" man="1"/>
        <brk id="45" min="1" max="10" man="1"/>
      </rowBreaks>
      <pageMargins left="0.7" right="0.7" top="0.75" bottom="0.75" header="0.3" footer="0.3"/>
      <printOptions horizontalCentered="1"/>
      <pageSetup paperSize="8" scale="94" fitToHeight="3" orientation="portrait" r:id="rId3"/>
      <headerFooter>
        <oddFooter>&amp;C&amp;P/&amp;N</oddFooter>
      </headerFooter>
    </customSheetView>
    <customSheetView guid="{CA6603D6-C8E0-4A6A-9A3E-2EE0FC568C84}" fitToPage="1" topLeftCell="A25">
      <selection activeCell="B8" sqref="B8:J8"/>
      <rowBreaks count="4" manualBreakCount="4">
        <brk id="41" min="1" max="10" man="1"/>
        <brk id="42" min="1" max="10" man="1"/>
        <brk id="44" min="1" max="10" man="1"/>
        <brk id="45" min="1" max="10" man="1"/>
      </rowBreaks>
      <pageMargins left="0.7" right="0.7" top="0.75" bottom="0.75" header="0.3" footer="0.3"/>
      <printOptions horizontalCentered="1"/>
      <pageSetup paperSize="8" scale="94" fitToHeight="3" orientation="portrait" r:id="rId4"/>
      <headerFooter>
        <oddFooter>&amp;C&amp;P/&amp;N</oddFooter>
      </headerFooter>
    </customSheetView>
    <customSheetView guid="{919A7E7C-9435-4810-96FB-0E3D4DFAB757}" showPageBreaks="1" fitToPage="1" printArea="1">
      <selection activeCell="I27" sqref="I27"/>
      <rowBreaks count="4" manualBreakCount="4">
        <brk id="41" min="1" max="10" man="1"/>
        <brk id="42" min="1" max="10" man="1"/>
        <brk id="44" min="1" max="10" man="1"/>
        <brk id="45" min="1" max="10" man="1"/>
      </rowBreaks>
      <pageMargins left="0.7" right="0.7" top="0.75" bottom="0.75" header="0.3" footer="0.3"/>
      <printOptions horizontalCentered="1"/>
      <pageSetup paperSize="8" scale="94" fitToHeight="3" orientation="portrait" r:id="rId5"/>
      <headerFooter>
        <oddFooter>&amp;C&amp;P/&amp;N</oddFooter>
      </headerFooter>
    </customSheetView>
  </customSheetViews>
  <mergeCells count="43">
    <mergeCell ref="G53:H53"/>
    <mergeCell ref="I53:J53"/>
    <mergeCell ref="I57:J57"/>
    <mergeCell ref="F42:F43"/>
    <mergeCell ref="G42:H42"/>
    <mergeCell ref="I42:I43"/>
    <mergeCell ref="G43:H43"/>
    <mergeCell ref="G44:H44"/>
    <mergeCell ref="I54:J56"/>
    <mergeCell ref="G54:H54"/>
    <mergeCell ref="G55:H55"/>
    <mergeCell ref="G56:H56"/>
    <mergeCell ref="G57:H57"/>
    <mergeCell ref="F38:F39"/>
    <mergeCell ref="G38:H38"/>
    <mergeCell ref="I38:I39"/>
    <mergeCell ref="G39:H39"/>
    <mergeCell ref="F40:F41"/>
    <mergeCell ref="G40:H40"/>
    <mergeCell ref="G41:H41"/>
    <mergeCell ref="B4:J4"/>
    <mergeCell ref="B5:J5"/>
    <mergeCell ref="B8:J8"/>
    <mergeCell ref="G37:H37"/>
    <mergeCell ref="B6:J6"/>
    <mergeCell ref="I16:J16"/>
    <mergeCell ref="I17:J17"/>
    <mergeCell ref="D95:J96"/>
    <mergeCell ref="D74:J75"/>
    <mergeCell ref="D77:J77"/>
    <mergeCell ref="G58:H58"/>
    <mergeCell ref="D89:J89"/>
    <mergeCell ref="D91:J91"/>
    <mergeCell ref="D86:J87"/>
    <mergeCell ref="D83:J84"/>
    <mergeCell ref="I58:J58"/>
    <mergeCell ref="D73:J73"/>
    <mergeCell ref="I59:J59"/>
    <mergeCell ref="I60:J60"/>
    <mergeCell ref="F59:F60"/>
    <mergeCell ref="G59:H60"/>
    <mergeCell ref="F62:J63"/>
    <mergeCell ref="D93:J93"/>
  </mergeCells>
  <printOptions horizontalCentered="1"/>
  <pageMargins left="0.7" right="0.7" top="0.75" bottom="0.75" header="0.3" footer="0.3"/>
  <pageSetup paperSize="8" scale="94" fitToHeight="3" orientation="portrait" r:id="rId6"/>
  <headerFooter>
    <oddFooter>&amp;C&amp;P/&amp;N</oddFooter>
  </headerFooter>
  <rowBreaks count="4" manualBreakCount="4">
    <brk id="43" min="1" max="10" man="1"/>
    <brk id="44" min="1" max="10" man="1"/>
    <brk id="46" min="1" max="10" man="1"/>
    <brk id="47" min="1"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sheetPr>
  <dimension ref="A1:SK222"/>
  <sheetViews>
    <sheetView showGridLines="0" tabSelected="1" zoomScale="70" zoomScaleNormal="70" zoomScaleSheetLayoutView="75" workbookViewId="0">
      <selection activeCell="H1" sqref="H1:I1048576"/>
    </sheetView>
  </sheetViews>
  <sheetFormatPr defaultColWidth="9.109375" defaultRowHeight="13.2" x14ac:dyDescent="0.25"/>
  <cols>
    <col min="1" max="1" width="5.33203125" style="29" customWidth="1"/>
    <col min="2" max="2" width="5.44140625" style="4" customWidth="1"/>
    <col min="3" max="3" width="3.6640625" style="5" customWidth="1"/>
    <col min="4" max="4" width="19" style="5" customWidth="1"/>
    <col min="5" max="5" width="45.5546875" style="1" customWidth="1"/>
    <col min="6" max="6" width="6.44140625" style="6" customWidth="1"/>
    <col min="7" max="7" width="10.5546875" style="28" customWidth="1"/>
    <col min="8" max="8" width="15.44140625" style="1" hidden="1" customWidth="1"/>
    <col min="9" max="9" width="16.5546875" style="6" hidden="1" customWidth="1"/>
    <col min="10" max="10" width="8.6640625" style="6" customWidth="1"/>
    <col min="11" max="11" width="13.44140625" style="1" customWidth="1"/>
    <col min="12" max="12" width="11.5546875" style="6" customWidth="1"/>
    <col min="13" max="13" width="13.109375" style="6" customWidth="1"/>
    <col min="14" max="14" width="13.6640625" style="6" customWidth="1"/>
    <col min="15" max="15" width="16" style="41" customWidth="1"/>
    <col min="16" max="16" width="13.88671875" style="41" customWidth="1"/>
    <col min="17" max="17" width="14.44140625" style="36" customWidth="1"/>
    <col min="18" max="18" width="14.88671875" style="20" customWidth="1"/>
    <col min="19" max="19" width="16.109375" style="20" customWidth="1"/>
    <col min="20" max="20" width="13.5546875" style="3" customWidth="1"/>
    <col min="21" max="22" width="18.44140625" style="3" hidden="1" customWidth="1"/>
    <col min="23" max="23" width="18.33203125" style="52" hidden="1" customWidth="1"/>
    <col min="24" max="24" width="15.6640625" style="52" hidden="1" customWidth="1"/>
    <col min="25" max="61" width="9.109375" style="52"/>
    <col min="62" max="16384" width="9.109375" style="3"/>
  </cols>
  <sheetData>
    <row r="1" spans="1:505" ht="11.25" customHeight="1" x14ac:dyDescent="0.25">
      <c r="B1" s="30"/>
      <c r="C1" s="69"/>
      <c r="D1" s="18"/>
      <c r="E1" s="70"/>
      <c r="F1" s="19"/>
      <c r="G1" s="67"/>
      <c r="H1" s="3"/>
      <c r="I1" s="20"/>
      <c r="J1" s="20"/>
      <c r="K1" s="3"/>
      <c r="L1" s="20"/>
      <c r="M1" s="20"/>
      <c r="N1" s="20"/>
      <c r="O1" s="71"/>
      <c r="P1" s="71"/>
      <c r="Q1" s="72"/>
      <c r="SK1" s="52"/>
    </row>
    <row r="2" spans="1:505" s="21" customFormat="1" ht="18.75" customHeight="1" x14ac:dyDescent="0.25">
      <c r="A2" s="40"/>
      <c r="B2" s="920" t="s">
        <v>40</v>
      </c>
      <c r="C2" s="921"/>
      <c r="D2" s="921"/>
      <c r="E2" s="921"/>
      <c r="F2" s="921"/>
      <c r="G2" s="921"/>
      <c r="H2" s="921"/>
      <c r="I2" s="921"/>
      <c r="J2" s="921"/>
      <c r="K2" s="921"/>
      <c r="L2" s="921"/>
      <c r="M2" s="921"/>
      <c r="N2" s="921"/>
      <c r="O2" s="921"/>
      <c r="P2" s="921"/>
      <c r="Q2" s="921"/>
      <c r="R2" s="921"/>
      <c r="S2" s="921"/>
      <c r="T2" s="922"/>
      <c r="U2" s="393"/>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SK2" s="155"/>
    </row>
    <row r="3" spans="1:505" s="21" customFormat="1" ht="15.75" customHeight="1" x14ac:dyDescent="0.3">
      <c r="A3" s="40"/>
      <c r="B3" s="923" t="s">
        <v>113</v>
      </c>
      <c r="C3" s="924"/>
      <c r="D3" s="924"/>
      <c r="E3" s="924"/>
      <c r="F3" s="924"/>
      <c r="G3" s="924"/>
      <c r="H3" s="924"/>
      <c r="I3" s="924"/>
      <c r="J3" s="924"/>
      <c r="K3" s="924"/>
      <c r="L3" s="924"/>
      <c r="M3" s="924"/>
      <c r="N3" s="924"/>
      <c r="O3" s="924"/>
      <c r="P3" s="924"/>
      <c r="Q3" s="924"/>
      <c r="R3" s="924"/>
      <c r="S3" s="924"/>
      <c r="T3" s="925"/>
      <c r="U3" s="377"/>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SK3" s="155"/>
    </row>
    <row r="4" spans="1:505" s="21" customFormat="1" ht="31.5" customHeight="1" x14ac:dyDescent="0.25">
      <c r="A4" s="40"/>
      <c r="B4" s="940" t="s">
        <v>488</v>
      </c>
      <c r="C4" s="941"/>
      <c r="D4" s="941"/>
      <c r="E4" s="941"/>
      <c r="F4" s="941"/>
      <c r="G4" s="941"/>
      <c r="H4" s="941"/>
      <c r="I4" s="941"/>
      <c r="J4" s="941"/>
      <c r="K4" s="941"/>
      <c r="L4" s="941"/>
      <c r="M4" s="941"/>
      <c r="N4" s="941"/>
      <c r="O4" s="941"/>
      <c r="P4" s="941"/>
      <c r="Q4" s="941"/>
      <c r="R4" s="941"/>
      <c r="S4" s="941"/>
      <c r="T4" s="942"/>
      <c r="U4" s="394"/>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SK4" s="155"/>
    </row>
    <row r="5" spans="1:505" ht="22.5" customHeight="1" x14ac:dyDescent="0.25">
      <c r="B5" s="209">
        <v>1</v>
      </c>
      <c r="C5" s="208">
        <v>2</v>
      </c>
      <c r="D5" s="209">
        <v>3</v>
      </c>
      <c r="E5" s="210">
        <v>4</v>
      </c>
      <c r="F5" s="210">
        <v>5</v>
      </c>
      <c r="G5" s="217">
        <v>6</v>
      </c>
      <c r="H5" s="211">
        <v>7</v>
      </c>
      <c r="I5" s="222">
        <v>8</v>
      </c>
      <c r="J5" s="210">
        <v>9</v>
      </c>
      <c r="K5" s="210">
        <v>10</v>
      </c>
      <c r="L5" s="926" t="s">
        <v>227</v>
      </c>
      <c r="M5" s="927"/>
      <c r="N5" s="927"/>
      <c r="O5" s="927"/>
      <c r="P5" s="927"/>
      <c r="Q5" s="927"/>
      <c r="R5" s="927"/>
      <c r="S5" s="927"/>
      <c r="T5" s="928"/>
      <c r="U5" s="395"/>
      <c r="SK5" s="52"/>
    </row>
    <row r="6" spans="1:505" ht="74.25" customHeight="1" x14ac:dyDescent="0.25">
      <c r="B6" s="935" t="s">
        <v>31</v>
      </c>
      <c r="C6" s="935" t="s">
        <v>30</v>
      </c>
      <c r="D6" s="938" t="s">
        <v>114</v>
      </c>
      <c r="E6" s="938" t="s">
        <v>0</v>
      </c>
      <c r="F6" s="938" t="s">
        <v>1</v>
      </c>
      <c r="G6" s="938" t="s">
        <v>2</v>
      </c>
      <c r="H6" s="945" t="s">
        <v>333</v>
      </c>
      <c r="I6" s="880" t="s">
        <v>334</v>
      </c>
      <c r="J6" s="935" t="s">
        <v>141</v>
      </c>
      <c r="K6" s="929" t="s">
        <v>135</v>
      </c>
      <c r="L6" s="167" t="s">
        <v>116</v>
      </c>
      <c r="M6" s="167" t="s">
        <v>4</v>
      </c>
      <c r="N6" s="219" t="s">
        <v>118</v>
      </c>
      <c r="O6" s="931" t="s">
        <v>120</v>
      </c>
      <c r="P6" s="932"/>
      <c r="Q6" s="933"/>
      <c r="R6" s="933"/>
      <c r="S6" s="933"/>
      <c r="T6" s="934"/>
      <c r="U6" s="167" t="s">
        <v>315</v>
      </c>
      <c r="V6" s="167" t="s">
        <v>312</v>
      </c>
      <c r="W6" s="167" t="s">
        <v>313</v>
      </c>
      <c r="X6" s="167" t="s">
        <v>314</v>
      </c>
      <c r="SK6" s="52"/>
    </row>
    <row r="7" spans="1:505" ht="65.25" customHeight="1" x14ac:dyDescent="0.25">
      <c r="B7" s="936"/>
      <c r="C7" s="936"/>
      <c r="D7" s="939"/>
      <c r="E7" s="944"/>
      <c r="F7" s="937"/>
      <c r="G7" s="937"/>
      <c r="H7" s="946"/>
      <c r="I7" s="943"/>
      <c r="J7" s="937"/>
      <c r="K7" s="930"/>
      <c r="L7" s="207" t="s">
        <v>115</v>
      </c>
      <c r="M7" s="167" t="s">
        <v>117</v>
      </c>
      <c r="N7" s="168" t="s">
        <v>345</v>
      </c>
      <c r="O7" s="165" t="s">
        <v>119</v>
      </c>
      <c r="P7" s="165" t="s">
        <v>328</v>
      </c>
      <c r="Q7" s="192" t="s">
        <v>327</v>
      </c>
      <c r="R7" s="165" t="s">
        <v>329</v>
      </c>
      <c r="S7" s="192" t="s">
        <v>330</v>
      </c>
      <c r="T7" s="166" t="s">
        <v>121</v>
      </c>
      <c r="U7" s="302"/>
      <c r="V7" s="302"/>
      <c r="W7" s="382"/>
      <c r="X7" s="686"/>
      <c r="SK7" s="52"/>
    </row>
    <row r="8" spans="1:505" s="22" customFormat="1" ht="24" customHeight="1" x14ac:dyDescent="0.25">
      <c r="A8" s="194"/>
      <c r="B8" s="515" t="s">
        <v>6</v>
      </c>
      <c r="C8" s="515"/>
      <c r="D8" s="515"/>
      <c r="E8" s="516" t="s">
        <v>5</v>
      </c>
      <c r="F8" s="517"/>
      <c r="G8" s="518"/>
      <c r="H8" s="518"/>
      <c r="I8" s="518"/>
      <c r="J8" s="518"/>
      <c r="K8" s="518"/>
      <c r="L8" s="518"/>
      <c r="M8" s="518"/>
      <c r="N8" s="518"/>
      <c r="O8" s="518"/>
      <c r="P8" s="518"/>
      <c r="Q8" s="519"/>
      <c r="R8" s="519"/>
      <c r="S8" s="519"/>
      <c r="T8" s="518"/>
      <c r="U8" s="303"/>
      <c r="V8" s="303"/>
      <c r="W8" s="383"/>
      <c r="X8" s="687"/>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SK8" s="66"/>
    </row>
    <row r="9" spans="1:505" s="22" customFormat="1" ht="33" customHeight="1" x14ac:dyDescent="0.25">
      <c r="A9" s="194"/>
      <c r="B9" s="947"/>
      <c r="C9" s="223"/>
      <c r="D9" s="224"/>
      <c r="E9" s="225" t="s">
        <v>21</v>
      </c>
      <c r="F9" s="226"/>
      <c r="G9" s="227"/>
      <c r="H9" s="227"/>
      <c r="I9" s="227"/>
      <c r="J9" s="227"/>
      <c r="K9" s="227"/>
      <c r="L9" s="228"/>
      <c r="M9" s="228"/>
      <c r="N9" s="228"/>
      <c r="O9" s="228"/>
      <c r="P9" s="228"/>
      <c r="Q9" s="229"/>
      <c r="R9" s="229"/>
      <c r="S9" s="229"/>
      <c r="T9" s="228"/>
      <c r="U9" s="303"/>
      <c r="V9" s="303"/>
      <c r="W9" s="383"/>
      <c r="X9" s="687"/>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SK9" s="66"/>
    </row>
    <row r="10" spans="1:505" s="50" customFormat="1" ht="45" customHeight="1" x14ac:dyDescent="0.25">
      <c r="A10" s="252" t="s">
        <v>240</v>
      </c>
      <c r="B10" s="948"/>
      <c r="C10" s="174">
        <v>1</v>
      </c>
      <c r="D10" s="184"/>
      <c r="E10" s="258" t="s">
        <v>157</v>
      </c>
      <c r="F10" s="16"/>
      <c r="G10" s="45"/>
      <c r="H10" s="346"/>
      <c r="I10" s="699">
        <f>S18</f>
        <v>2434235.4300000002</v>
      </c>
      <c r="J10" s="45"/>
      <c r="K10" s="45"/>
      <c r="L10" s="57"/>
      <c r="M10" s="57"/>
      <c r="N10" s="57"/>
      <c r="O10" s="9"/>
      <c r="P10" s="9"/>
      <c r="Q10" s="75"/>
      <c r="R10" s="75"/>
      <c r="S10" s="75"/>
      <c r="T10" s="57"/>
      <c r="U10" s="381">
        <v>2452200</v>
      </c>
      <c r="V10" s="381">
        <v>2452200</v>
      </c>
      <c r="W10" s="230">
        <v>1939800</v>
      </c>
      <c r="X10" s="381">
        <v>-457539</v>
      </c>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SK10" s="52"/>
    </row>
    <row r="11" spans="1:505" s="73" customFormat="1" ht="26.25" customHeight="1" x14ac:dyDescent="0.25">
      <c r="A11" s="251"/>
      <c r="B11" s="948"/>
      <c r="C11" s="947"/>
      <c r="D11" s="355" t="s">
        <v>158</v>
      </c>
      <c r="E11" s="592" t="s">
        <v>159</v>
      </c>
      <c r="F11" s="547" t="s">
        <v>6</v>
      </c>
      <c r="G11" s="576">
        <v>1</v>
      </c>
      <c r="H11" s="701">
        <v>950000</v>
      </c>
      <c r="I11" s="702">
        <f t="shared" ref="I11:I16" si="0">H11*0.732</f>
        <v>695400</v>
      </c>
      <c r="J11" s="357" t="s">
        <v>12</v>
      </c>
      <c r="K11" s="357" t="s">
        <v>32</v>
      </c>
      <c r="L11" s="547" t="s">
        <v>160</v>
      </c>
      <c r="M11" s="738" t="s">
        <v>467</v>
      </c>
      <c r="N11" s="742" t="s">
        <v>468</v>
      </c>
      <c r="O11" s="358" t="s">
        <v>455</v>
      </c>
      <c r="P11" s="358"/>
      <c r="Q11" s="359"/>
      <c r="R11" s="359" t="s">
        <v>331</v>
      </c>
      <c r="S11" s="359" t="s">
        <v>331</v>
      </c>
      <c r="T11" s="358" t="s">
        <v>456</v>
      </c>
      <c r="U11" s="305"/>
      <c r="V11" s="305"/>
      <c r="W11" s="384"/>
      <c r="X11" s="305"/>
    </row>
    <row r="12" spans="1:505" s="21" customFormat="1" ht="43.5" customHeight="1" x14ac:dyDescent="0.25">
      <c r="A12" s="29"/>
      <c r="B12" s="948"/>
      <c r="C12" s="949"/>
      <c r="D12" s="594" t="s">
        <v>161</v>
      </c>
      <c r="E12" s="595" t="s">
        <v>162</v>
      </c>
      <c r="F12" s="596" t="s">
        <v>6</v>
      </c>
      <c r="G12" s="596">
        <v>1</v>
      </c>
      <c r="H12" s="597">
        <f>I12/0.732</f>
        <v>97767.144808743178</v>
      </c>
      <c r="I12" s="598">
        <f>S12</f>
        <v>71565.55</v>
      </c>
      <c r="J12" s="599" t="s">
        <v>12</v>
      </c>
      <c r="K12" s="599" t="s">
        <v>32</v>
      </c>
      <c r="L12" s="600" t="s">
        <v>160</v>
      </c>
      <c r="M12" s="601">
        <v>41122</v>
      </c>
      <c r="N12" s="601" t="s">
        <v>404</v>
      </c>
      <c r="O12" s="602">
        <v>41276</v>
      </c>
      <c r="P12" s="603">
        <v>72577.994000000006</v>
      </c>
      <c r="Q12" s="603">
        <v>72577.994000000006</v>
      </c>
      <c r="R12" s="603" t="s">
        <v>331</v>
      </c>
      <c r="S12" s="603">
        <v>71565.55</v>
      </c>
      <c r="T12" s="661">
        <v>41481</v>
      </c>
      <c r="U12" s="381">
        <v>512400</v>
      </c>
      <c r="V12" s="381">
        <v>512400</v>
      </c>
      <c r="W12" s="230">
        <v>0</v>
      </c>
      <c r="X12" s="381">
        <v>-431880</v>
      </c>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SK12" s="155"/>
    </row>
    <row r="13" spans="1:505" s="21" customFormat="1" ht="31.5" customHeight="1" x14ac:dyDescent="0.25">
      <c r="A13" s="29"/>
      <c r="B13" s="948"/>
      <c r="C13" s="949"/>
      <c r="D13" s="434" t="s">
        <v>352</v>
      </c>
      <c r="E13" s="454" t="s">
        <v>163</v>
      </c>
      <c r="F13" s="906" t="s">
        <v>6</v>
      </c>
      <c r="G13" s="906">
        <v>2</v>
      </c>
      <c r="H13" s="951">
        <f>I13/0.757</f>
        <v>998155.87846763537</v>
      </c>
      <c r="I13" s="896">
        <v>755604</v>
      </c>
      <c r="J13" s="904" t="s">
        <v>12</v>
      </c>
      <c r="K13" s="904" t="s">
        <v>32</v>
      </c>
      <c r="L13" s="906" t="s">
        <v>160</v>
      </c>
      <c r="M13" s="908" t="s">
        <v>402</v>
      </c>
      <c r="N13" s="910" t="s">
        <v>403</v>
      </c>
      <c r="O13" s="532">
        <v>41389</v>
      </c>
      <c r="P13" s="439">
        <v>613831.72</v>
      </c>
      <c r="Q13" s="439">
        <v>613831.72</v>
      </c>
      <c r="R13" s="439" t="s">
        <v>331</v>
      </c>
      <c r="S13" s="439">
        <v>613831.72</v>
      </c>
      <c r="T13" s="533">
        <v>41668</v>
      </c>
      <c r="U13" s="654"/>
      <c r="V13" s="654"/>
      <c r="W13" s="655"/>
      <c r="X13" s="654"/>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SK13" s="155"/>
    </row>
    <row r="14" spans="1:505" s="21" customFormat="1" ht="36" customHeight="1" x14ac:dyDescent="0.25">
      <c r="A14" s="29"/>
      <c r="B14" s="948"/>
      <c r="C14" s="949"/>
      <c r="D14" s="434" t="s">
        <v>353</v>
      </c>
      <c r="E14" s="454" t="s">
        <v>163</v>
      </c>
      <c r="F14" s="907"/>
      <c r="G14" s="905"/>
      <c r="H14" s="952"/>
      <c r="I14" s="897"/>
      <c r="J14" s="905"/>
      <c r="K14" s="905"/>
      <c r="L14" s="905"/>
      <c r="M14" s="909"/>
      <c r="N14" s="911"/>
      <c r="O14" s="532">
        <v>41469</v>
      </c>
      <c r="P14" s="439">
        <v>141771.91</v>
      </c>
      <c r="Q14" s="439">
        <v>141771.91</v>
      </c>
      <c r="R14" s="439"/>
      <c r="S14" s="439">
        <v>141771.91</v>
      </c>
      <c r="T14" s="543">
        <v>41787</v>
      </c>
      <c r="U14" s="306"/>
      <c r="V14" s="306"/>
      <c r="W14" s="385"/>
      <c r="X14" s="653"/>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SK14" s="155"/>
    </row>
    <row r="15" spans="1:505" s="25" customFormat="1" ht="36.75" customHeight="1" x14ac:dyDescent="0.25">
      <c r="A15" s="29"/>
      <c r="B15" s="948"/>
      <c r="C15" s="949"/>
      <c r="D15" s="363" t="s">
        <v>164</v>
      </c>
      <c r="E15" s="476" t="s">
        <v>165</v>
      </c>
      <c r="F15" s="693" t="s">
        <v>6</v>
      </c>
      <c r="G15" s="693">
        <v>1</v>
      </c>
      <c r="H15" s="366">
        <f>I15/0.732</f>
        <v>201016.53005464483</v>
      </c>
      <c r="I15" s="367">
        <f>Q15</f>
        <v>147144.1</v>
      </c>
      <c r="J15" s="365" t="s">
        <v>12</v>
      </c>
      <c r="K15" s="365" t="s">
        <v>32</v>
      </c>
      <c r="L15" s="693" t="s">
        <v>160</v>
      </c>
      <c r="M15" s="425" t="s">
        <v>377</v>
      </c>
      <c r="N15" s="425" t="s">
        <v>380</v>
      </c>
      <c r="O15" s="628">
        <v>41738</v>
      </c>
      <c r="P15" s="703">
        <v>203000</v>
      </c>
      <c r="Q15" s="691">
        <v>147144.1</v>
      </c>
      <c r="R15" s="372" t="s">
        <v>331</v>
      </c>
      <c r="S15" s="691">
        <f>Q15</f>
        <v>147144.1</v>
      </c>
      <c r="T15" s="694">
        <v>42004</v>
      </c>
      <c r="U15" s="381">
        <v>402600</v>
      </c>
      <c r="V15" s="381">
        <v>402600</v>
      </c>
      <c r="W15" s="230">
        <v>402600</v>
      </c>
      <c r="X15" s="381">
        <v>-109800</v>
      </c>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SK15" s="156"/>
    </row>
    <row r="16" spans="1:505" s="25" customFormat="1" ht="32.25" customHeight="1" x14ac:dyDescent="0.25">
      <c r="A16" s="29"/>
      <c r="B16" s="948"/>
      <c r="C16" s="950"/>
      <c r="D16" s="355" t="s">
        <v>166</v>
      </c>
      <c r="E16" s="592" t="s">
        <v>167</v>
      </c>
      <c r="F16" s="547" t="s">
        <v>6</v>
      </c>
      <c r="G16" s="576">
        <v>1</v>
      </c>
      <c r="H16" s="701">
        <v>950000</v>
      </c>
      <c r="I16" s="702">
        <f t="shared" si="0"/>
        <v>695400</v>
      </c>
      <c r="J16" s="357" t="s">
        <v>12</v>
      </c>
      <c r="K16" s="357" t="s">
        <v>32</v>
      </c>
      <c r="L16" s="547" t="s">
        <v>160</v>
      </c>
      <c r="M16" s="738">
        <v>41733</v>
      </c>
      <c r="N16" s="742" t="s">
        <v>454</v>
      </c>
      <c r="O16" s="358" t="s">
        <v>469</v>
      </c>
      <c r="P16" s="358"/>
      <c r="Q16" s="359"/>
      <c r="R16" s="359" t="s">
        <v>331</v>
      </c>
      <c r="S16" s="359"/>
      <c r="T16" s="358">
        <v>41944</v>
      </c>
      <c r="U16" s="307"/>
      <c r="V16" s="307"/>
      <c r="W16" s="386"/>
      <c r="X16" s="639"/>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SK16" s="156"/>
    </row>
    <row r="17" spans="1:505" s="25" customFormat="1" ht="27" customHeight="1" x14ac:dyDescent="0.25">
      <c r="A17" s="29"/>
      <c r="B17" s="948"/>
      <c r="C17" s="328"/>
      <c r="D17" s="340" t="s">
        <v>285</v>
      </c>
      <c r="E17" s="662" t="s">
        <v>286</v>
      </c>
      <c r="F17" s="600" t="s">
        <v>6</v>
      </c>
      <c r="G17" s="596">
        <v>1</v>
      </c>
      <c r="H17" s="663">
        <v>468600</v>
      </c>
      <c r="I17" s="664">
        <f>S17</f>
        <v>69122.149999999994</v>
      </c>
      <c r="J17" s="599" t="s">
        <v>12</v>
      </c>
      <c r="K17" s="599" t="s">
        <v>32</v>
      </c>
      <c r="L17" s="600" t="s">
        <v>160</v>
      </c>
      <c r="M17" s="665">
        <v>40360</v>
      </c>
      <c r="N17" s="665">
        <v>40368</v>
      </c>
      <c r="O17" s="665">
        <v>40457</v>
      </c>
      <c r="P17" s="666">
        <v>468600</v>
      </c>
      <c r="Q17" s="664">
        <f>R17+S17</f>
        <v>398916.14</v>
      </c>
      <c r="R17" s="664">
        <v>329793.99</v>
      </c>
      <c r="S17" s="664">
        <v>69122.149999999994</v>
      </c>
      <c r="T17" s="665">
        <v>41627</v>
      </c>
      <c r="U17" s="307"/>
      <c r="V17" s="307"/>
      <c r="W17" s="386"/>
      <c r="X17" s="639"/>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SK17" s="156"/>
    </row>
    <row r="18" spans="1:505" s="25" customFormat="1" ht="27" customHeight="1" x14ac:dyDescent="0.25">
      <c r="A18" s="29"/>
      <c r="B18" s="948"/>
      <c r="C18" s="632"/>
      <c r="D18" s="264"/>
      <c r="E18" s="558"/>
      <c r="F18" s="559"/>
      <c r="G18" s="12"/>
      <c r="H18" s="346"/>
      <c r="I18" s="405"/>
      <c r="J18" s="16"/>
      <c r="K18" s="16"/>
      <c r="L18" s="559"/>
      <c r="M18" s="640"/>
      <c r="N18" s="640"/>
      <c r="O18" s="640"/>
      <c r="P18" s="407"/>
      <c r="Q18" s="610"/>
      <c r="R18" s="644" t="s">
        <v>443</v>
      </c>
      <c r="S18" s="644">
        <f>I11+S12+S13+S14+S15+I16+S17</f>
        <v>2434235.4300000002</v>
      </c>
      <c r="T18" s="641"/>
      <c r="U18" s="307"/>
      <c r="V18" s="307"/>
      <c r="W18" s="639"/>
      <c r="X18" s="639"/>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SK18" s="156"/>
    </row>
    <row r="19" spans="1:505" ht="42" customHeight="1" x14ac:dyDescent="0.25">
      <c r="A19" s="29" t="s">
        <v>241</v>
      </c>
      <c r="B19" s="948"/>
      <c r="C19" s="174">
        <v>2</v>
      </c>
      <c r="D19" s="264"/>
      <c r="E19" s="258" t="s">
        <v>168</v>
      </c>
      <c r="F19" s="16"/>
      <c r="G19" s="45"/>
      <c r="H19" s="74"/>
      <c r="I19" s="699">
        <f>12151466+17000</f>
        <v>12168466</v>
      </c>
      <c r="J19" s="45"/>
      <c r="K19" s="45"/>
      <c r="L19" s="57"/>
      <c r="M19" s="173"/>
      <c r="N19" s="173"/>
      <c r="O19" s="243"/>
      <c r="P19" s="243"/>
      <c r="Q19" s="75"/>
      <c r="R19" s="402"/>
      <c r="S19" s="75"/>
      <c r="T19" s="173"/>
      <c r="U19" s="381">
        <v>9076800</v>
      </c>
      <c r="V19" s="381">
        <v>9076800</v>
      </c>
      <c r="W19" s="381">
        <v>8674200</v>
      </c>
      <c r="X19" s="381">
        <v>-1403121</v>
      </c>
      <c r="SK19" s="52"/>
    </row>
    <row r="20" spans="1:505" ht="37.5" customHeight="1" x14ac:dyDescent="0.25">
      <c r="B20" s="948"/>
      <c r="C20" s="947"/>
      <c r="D20" s="461" t="s">
        <v>169</v>
      </c>
      <c r="E20" s="462" t="s">
        <v>170</v>
      </c>
      <c r="F20" s="898" t="s">
        <v>271</v>
      </c>
      <c r="G20" s="899"/>
      <c r="H20" s="899"/>
      <c r="I20" s="899"/>
      <c r="J20" s="899"/>
      <c r="K20" s="899"/>
      <c r="L20" s="899"/>
      <c r="M20" s="899"/>
      <c r="N20" s="899"/>
      <c r="O20" s="899"/>
      <c r="P20" s="899"/>
      <c r="Q20" s="899"/>
      <c r="R20" s="899"/>
      <c r="S20" s="899"/>
      <c r="T20" s="900"/>
      <c r="U20" s="308"/>
      <c r="V20" s="308"/>
      <c r="W20" s="387"/>
      <c r="X20" s="304"/>
      <c r="SK20" s="52"/>
    </row>
    <row r="21" spans="1:505" ht="35.25" customHeight="1" x14ac:dyDescent="0.25">
      <c r="B21" s="948"/>
      <c r="C21" s="949"/>
      <c r="D21" s="355" t="s">
        <v>171</v>
      </c>
      <c r="E21" s="592" t="s">
        <v>172</v>
      </c>
      <c r="F21" s="576" t="s">
        <v>6</v>
      </c>
      <c r="G21" s="576">
        <v>1</v>
      </c>
      <c r="H21" s="593">
        <v>11000000</v>
      </c>
      <c r="I21" s="356">
        <f>H21*0.732</f>
        <v>8052000</v>
      </c>
      <c r="J21" s="357" t="s">
        <v>7</v>
      </c>
      <c r="K21" s="357" t="s">
        <v>18</v>
      </c>
      <c r="L21" s="547" t="s">
        <v>160</v>
      </c>
      <c r="M21" s="358" t="s">
        <v>470</v>
      </c>
      <c r="N21" s="738">
        <v>41291</v>
      </c>
      <c r="O21" s="358">
        <v>41760</v>
      </c>
      <c r="P21" s="358"/>
      <c r="Q21" s="359"/>
      <c r="R21" s="359" t="s">
        <v>331</v>
      </c>
      <c r="S21" s="359"/>
      <c r="T21" s="358" t="s">
        <v>456</v>
      </c>
      <c r="U21" s="381">
        <v>6039000</v>
      </c>
      <c r="V21" s="381">
        <v>6039000</v>
      </c>
      <c r="W21" s="230">
        <v>6039000</v>
      </c>
      <c r="X21" s="381">
        <v>-2269200</v>
      </c>
      <c r="SK21" s="52"/>
    </row>
    <row r="22" spans="1:505" ht="33" customHeight="1" x14ac:dyDescent="0.25">
      <c r="B22" s="948"/>
      <c r="C22" s="950"/>
      <c r="D22" s="355" t="s">
        <v>173</v>
      </c>
      <c r="E22" s="592" t="s">
        <v>174</v>
      </c>
      <c r="F22" s="576" t="s">
        <v>6</v>
      </c>
      <c r="G22" s="576">
        <v>1</v>
      </c>
      <c r="H22" s="593">
        <v>2000000</v>
      </c>
      <c r="I22" s="356">
        <f>H22*0.732</f>
        <v>1464000</v>
      </c>
      <c r="J22" s="357" t="s">
        <v>7</v>
      </c>
      <c r="K22" s="357" t="s">
        <v>18</v>
      </c>
      <c r="L22" s="547" t="s">
        <v>160</v>
      </c>
      <c r="M22" s="358" t="s">
        <v>471</v>
      </c>
      <c r="N22" s="738">
        <v>41682</v>
      </c>
      <c r="O22" s="358">
        <v>41761</v>
      </c>
      <c r="P22" s="358"/>
      <c r="Q22" s="359"/>
      <c r="R22" s="359" t="s">
        <v>331</v>
      </c>
      <c r="S22" s="359"/>
      <c r="T22" s="358" t="s">
        <v>456</v>
      </c>
      <c r="U22" s="381">
        <v>2635200</v>
      </c>
      <c r="V22" s="381">
        <v>2635200</v>
      </c>
      <c r="W22" s="230">
        <v>2635200</v>
      </c>
      <c r="X22" s="381">
        <v>-988200</v>
      </c>
      <c r="SK22" s="52"/>
    </row>
    <row r="23" spans="1:505" ht="27" customHeight="1" x14ac:dyDescent="0.25">
      <c r="B23" s="948"/>
      <c r="C23" s="337"/>
      <c r="D23" s="363" t="s">
        <v>306</v>
      </c>
      <c r="E23" s="476" t="s">
        <v>307</v>
      </c>
      <c r="F23" s="575" t="s">
        <v>6</v>
      </c>
      <c r="G23" s="575">
        <v>1</v>
      </c>
      <c r="H23" s="366">
        <f>I23/0.732</f>
        <v>1215846.994535519</v>
      </c>
      <c r="I23" s="367">
        <f>S23</f>
        <v>890000</v>
      </c>
      <c r="J23" s="365" t="s">
        <v>7</v>
      </c>
      <c r="K23" s="365" t="s">
        <v>18</v>
      </c>
      <c r="L23" s="575" t="s">
        <v>160</v>
      </c>
      <c r="M23" s="425">
        <v>41480</v>
      </c>
      <c r="N23" s="425">
        <v>41548</v>
      </c>
      <c r="O23" s="628">
        <v>41631</v>
      </c>
      <c r="P23" s="573">
        <v>890000</v>
      </c>
      <c r="Q23" s="573">
        <v>890000</v>
      </c>
      <c r="R23" s="372" t="s">
        <v>331</v>
      </c>
      <c r="S23" s="573">
        <v>890000</v>
      </c>
      <c r="T23" s="643">
        <v>41811</v>
      </c>
      <c r="U23" s="308"/>
      <c r="V23" s="308"/>
      <c r="W23" s="387"/>
      <c r="X23" s="304"/>
      <c r="SK23" s="52"/>
    </row>
    <row r="24" spans="1:505" ht="33.75" customHeight="1" x14ac:dyDescent="0.25">
      <c r="B24" s="948"/>
      <c r="C24" s="328"/>
      <c r="D24" s="340" t="s">
        <v>287</v>
      </c>
      <c r="E24" s="454" t="s">
        <v>288</v>
      </c>
      <c r="F24" s="455" t="s">
        <v>6</v>
      </c>
      <c r="G24" s="456">
        <v>1</v>
      </c>
      <c r="H24" s="436">
        <f>+P24</f>
        <v>6179400</v>
      </c>
      <c r="I24" s="457">
        <f>+S24</f>
        <v>1115466.1499999999</v>
      </c>
      <c r="J24" s="435" t="s">
        <v>7</v>
      </c>
      <c r="K24" s="435" t="s">
        <v>18</v>
      </c>
      <c r="L24" s="455" t="s">
        <v>160</v>
      </c>
      <c r="M24" s="533">
        <v>40968</v>
      </c>
      <c r="N24" s="533">
        <v>41130</v>
      </c>
      <c r="O24" s="533">
        <v>41152</v>
      </c>
      <c r="P24" s="534">
        <v>6179400</v>
      </c>
      <c r="Q24" s="439">
        <f>R24+S24</f>
        <v>4980327.91</v>
      </c>
      <c r="R24" s="439">
        <v>3864861.76</v>
      </c>
      <c r="S24" s="439">
        <v>1115466.1499999999</v>
      </c>
      <c r="T24" s="665">
        <v>41404</v>
      </c>
      <c r="U24" s="308"/>
      <c r="V24" s="308"/>
      <c r="W24" s="387"/>
      <c r="X24" s="304"/>
      <c r="SK24" s="52"/>
    </row>
    <row r="25" spans="1:505" ht="33.75" customHeight="1" x14ac:dyDescent="0.25">
      <c r="B25" s="948"/>
      <c r="C25" s="328"/>
      <c r="D25" s="340" t="s">
        <v>289</v>
      </c>
      <c r="E25" s="454" t="s">
        <v>290</v>
      </c>
      <c r="F25" s="455" t="s">
        <v>6</v>
      </c>
      <c r="G25" s="456">
        <v>1</v>
      </c>
      <c r="H25" s="436">
        <f>Q25/0.732</f>
        <v>3036708.948087432</v>
      </c>
      <c r="I25" s="457">
        <f>+S25</f>
        <v>645772.4</v>
      </c>
      <c r="J25" s="435" t="s">
        <v>7</v>
      </c>
      <c r="K25" s="435" t="s">
        <v>18</v>
      </c>
      <c r="L25" s="455" t="s">
        <v>160</v>
      </c>
      <c r="M25" s="533">
        <v>41117</v>
      </c>
      <c r="N25" s="533">
        <v>41232</v>
      </c>
      <c r="O25" s="533">
        <v>41256</v>
      </c>
      <c r="P25" s="534">
        <v>2222870.9500000002</v>
      </c>
      <c r="Q25" s="439">
        <v>2222870.9500000002</v>
      </c>
      <c r="R25" s="439">
        <v>1577098.55</v>
      </c>
      <c r="S25" s="439">
        <f>385320.4+260452</f>
        <v>645772.4</v>
      </c>
      <c r="T25" s="665">
        <v>41634</v>
      </c>
      <c r="U25" s="308"/>
      <c r="V25" s="308"/>
      <c r="W25" s="387"/>
      <c r="X25" s="304"/>
      <c r="SK25" s="52"/>
    </row>
    <row r="26" spans="1:505" ht="33.75" customHeight="1" x14ac:dyDescent="0.25">
      <c r="B26" s="948"/>
      <c r="C26" s="638"/>
      <c r="D26" s="264"/>
      <c r="E26" s="558"/>
      <c r="F26" s="559"/>
      <c r="G26" s="12"/>
      <c r="H26" s="346"/>
      <c r="I26" s="807"/>
      <c r="J26" s="16"/>
      <c r="K26" s="16"/>
      <c r="L26" s="559"/>
      <c r="M26" s="640"/>
      <c r="N26" s="640"/>
      <c r="O26" s="640"/>
      <c r="P26" s="407"/>
      <c r="Q26" s="610"/>
      <c r="R26" s="644" t="s">
        <v>443</v>
      </c>
      <c r="S26" s="644">
        <f>I21+I22+S23+S24+S25</f>
        <v>12167238.550000001</v>
      </c>
      <c r="T26" s="641"/>
      <c r="U26" s="308"/>
      <c r="V26" s="308"/>
      <c r="W26" s="304"/>
      <c r="X26" s="304"/>
      <c r="SK26" s="52"/>
    </row>
    <row r="27" spans="1:505" ht="56.25" customHeight="1" x14ac:dyDescent="0.25">
      <c r="A27" s="29" t="s">
        <v>242</v>
      </c>
      <c r="B27" s="948"/>
      <c r="C27" s="174">
        <v>3</v>
      </c>
      <c r="D27" s="264"/>
      <c r="E27" s="258" t="s">
        <v>175</v>
      </c>
      <c r="F27" s="16"/>
      <c r="G27" s="45"/>
      <c r="H27" s="290"/>
      <c r="I27" s="290">
        <f>S38</f>
        <v>1414813.75</v>
      </c>
      <c r="J27" s="45"/>
      <c r="K27" s="45"/>
      <c r="L27" s="57"/>
      <c r="M27" s="173"/>
      <c r="N27" s="57"/>
      <c r="O27" s="9"/>
      <c r="P27" s="9"/>
      <c r="Q27" s="75"/>
      <c r="R27" s="75"/>
      <c r="S27" s="75"/>
      <c r="T27" s="173"/>
      <c r="U27" s="381">
        <v>1354200</v>
      </c>
      <c r="V27" s="381">
        <v>1354200</v>
      </c>
      <c r="W27" s="381">
        <v>1043100</v>
      </c>
      <c r="X27" s="381">
        <v>-402681</v>
      </c>
      <c r="SK27" s="52"/>
    </row>
    <row r="28" spans="1:505" ht="32.25" customHeight="1" x14ac:dyDescent="0.25">
      <c r="B28" s="948"/>
      <c r="C28" s="947"/>
      <c r="D28" s="263" t="s">
        <v>176</v>
      </c>
      <c r="E28" s="339" t="s">
        <v>259</v>
      </c>
      <c r="F28" s="148" t="s">
        <v>6</v>
      </c>
      <c r="G28" s="148">
        <v>1</v>
      </c>
      <c r="H28" s="700">
        <v>400000</v>
      </c>
      <c r="I28" s="704">
        <f>H28*0.732</f>
        <v>292800</v>
      </c>
      <c r="J28" s="45" t="s">
        <v>12</v>
      </c>
      <c r="K28" s="45" t="s">
        <v>32</v>
      </c>
      <c r="L28" s="338" t="s">
        <v>160</v>
      </c>
      <c r="M28" s="608" t="s">
        <v>469</v>
      </c>
      <c r="N28" s="608" t="s">
        <v>342</v>
      </c>
      <c r="O28" s="608" t="s">
        <v>375</v>
      </c>
      <c r="P28" s="608"/>
      <c r="Q28" s="230"/>
      <c r="R28" s="536" t="s">
        <v>331</v>
      </c>
      <c r="S28" s="520"/>
      <c r="T28" s="608" t="s">
        <v>381</v>
      </c>
      <c r="U28" s="381">
        <v>622200</v>
      </c>
      <c r="V28" s="381">
        <v>622200</v>
      </c>
      <c r="W28" s="381">
        <v>311100</v>
      </c>
      <c r="X28" s="381">
        <v>-311100</v>
      </c>
      <c r="SK28" s="52"/>
    </row>
    <row r="29" spans="1:505" ht="27" customHeight="1" x14ac:dyDescent="0.25">
      <c r="B29" s="948"/>
      <c r="C29" s="950"/>
      <c r="D29" s="264" t="s">
        <v>446</v>
      </c>
      <c r="E29" s="685" t="s">
        <v>177</v>
      </c>
      <c r="F29" s="148" t="s">
        <v>6</v>
      </c>
      <c r="G29" s="148">
        <v>1</v>
      </c>
      <c r="H29" s="700">
        <v>95000</v>
      </c>
      <c r="I29" s="704">
        <f>H29*0.732</f>
        <v>69540</v>
      </c>
      <c r="J29" s="45" t="s">
        <v>387</v>
      </c>
      <c r="K29" s="45" t="s">
        <v>32</v>
      </c>
      <c r="L29" s="231" t="s">
        <v>160</v>
      </c>
      <c r="M29" s="608">
        <v>41760</v>
      </c>
      <c r="N29" s="608" t="s">
        <v>342</v>
      </c>
      <c r="O29" s="292" t="s">
        <v>375</v>
      </c>
      <c r="P29" s="608"/>
      <c r="Q29" s="230"/>
      <c r="R29" s="520" t="s">
        <v>331</v>
      </c>
      <c r="S29" s="520"/>
      <c r="T29" s="292" t="s">
        <v>456</v>
      </c>
      <c r="U29" s="381">
        <v>732000</v>
      </c>
      <c r="V29" s="381">
        <v>732000</v>
      </c>
      <c r="W29" s="230">
        <v>732000</v>
      </c>
      <c r="X29" s="381">
        <v>-366000</v>
      </c>
      <c r="SK29" s="52"/>
    </row>
    <row r="30" spans="1:505" ht="27" customHeight="1" x14ac:dyDescent="0.25">
      <c r="B30" s="948"/>
      <c r="C30" s="638"/>
      <c r="D30" s="264" t="s">
        <v>447</v>
      </c>
      <c r="E30" s="685" t="s">
        <v>451</v>
      </c>
      <c r="F30" s="148" t="s">
        <v>6</v>
      </c>
      <c r="G30" s="148">
        <v>1</v>
      </c>
      <c r="H30" s="700">
        <v>95000</v>
      </c>
      <c r="I30" s="704">
        <f>H30*0.732</f>
        <v>69540</v>
      </c>
      <c r="J30" s="45" t="s">
        <v>387</v>
      </c>
      <c r="K30" s="45" t="s">
        <v>32</v>
      </c>
      <c r="L30" s="591" t="s">
        <v>160</v>
      </c>
      <c r="M30" s="608" t="s">
        <v>427</v>
      </c>
      <c r="N30" s="608" t="s">
        <v>396</v>
      </c>
      <c r="O30" s="292" t="s">
        <v>458</v>
      </c>
      <c r="P30" s="608"/>
      <c r="Q30" s="520"/>
      <c r="R30" s="520"/>
      <c r="S30" s="520"/>
      <c r="T30" s="292" t="s">
        <v>381</v>
      </c>
      <c r="U30" s="424"/>
      <c r="V30" s="424"/>
      <c r="W30" s="430"/>
      <c r="X30" s="424"/>
      <c r="SK30" s="52"/>
    </row>
    <row r="31" spans="1:505" ht="27" customHeight="1" x14ac:dyDescent="0.25">
      <c r="B31" s="948"/>
      <c r="C31" s="328"/>
      <c r="D31" s="340" t="s">
        <v>291</v>
      </c>
      <c r="E31" s="454" t="s">
        <v>292</v>
      </c>
      <c r="F31" s="455" t="s">
        <v>6</v>
      </c>
      <c r="G31" s="456">
        <v>1</v>
      </c>
      <c r="H31" s="436">
        <f>Q31/0.732</f>
        <v>359467.21311475412</v>
      </c>
      <c r="I31" s="457">
        <f>+S31</f>
        <v>237760.58</v>
      </c>
      <c r="J31" s="435" t="s">
        <v>12</v>
      </c>
      <c r="K31" s="435" t="s">
        <v>32</v>
      </c>
      <c r="L31" s="455" t="s">
        <v>160</v>
      </c>
      <c r="M31" s="533">
        <v>41031</v>
      </c>
      <c r="N31" s="533">
        <v>41065</v>
      </c>
      <c r="O31" s="533">
        <v>41159</v>
      </c>
      <c r="P31" s="458">
        <f>574745+52990</f>
        <v>627735</v>
      </c>
      <c r="Q31" s="439">
        <v>263130</v>
      </c>
      <c r="R31" s="439">
        <v>25369.45</v>
      </c>
      <c r="S31" s="439">
        <v>237760.58</v>
      </c>
      <c r="T31" s="665">
        <v>41547</v>
      </c>
      <c r="U31" s="308"/>
      <c r="V31" s="308"/>
      <c r="W31" s="387"/>
      <c r="X31" s="304"/>
      <c r="SK31" s="52"/>
    </row>
    <row r="32" spans="1:505" ht="27" customHeight="1" x14ac:dyDescent="0.25">
      <c r="B32" s="948"/>
      <c r="C32" s="328"/>
      <c r="D32" s="340" t="s">
        <v>293</v>
      </c>
      <c r="E32" s="454" t="s">
        <v>292</v>
      </c>
      <c r="F32" s="455" t="s">
        <v>6</v>
      </c>
      <c r="G32" s="456">
        <v>1</v>
      </c>
      <c r="H32" s="436">
        <f>Q32/0.732</f>
        <v>82801.912568306012</v>
      </c>
      <c r="I32" s="457">
        <f>+S32</f>
        <v>54486.65</v>
      </c>
      <c r="J32" s="435" t="s">
        <v>12</v>
      </c>
      <c r="K32" s="435" t="s">
        <v>32</v>
      </c>
      <c r="L32" s="455" t="s">
        <v>160</v>
      </c>
      <c r="M32" s="533">
        <v>41031</v>
      </c>
      <c r="N32" s="533">
        <v>41065</v>
      </c>
      <c r="O32" s="533">
        <v>41159</v>
      </c>
      <c r="P32" s="458">
        <v>150260</v>
      </c>
      <c r="Q32" s="439">
        <v>60611</v>
      </c>
      <c r="R32" s="439">
        <v>6124.25</v>
      </c>
      <c r="S32" s="439">
        <v>54486.65</v>
      </c>
      <c r="T32" s="665">
        <v>41547</v>
      </c>
      <c r="U32" s="308"/>
      <c r="V32" s="308"/>
      <c r="W32" s="387"/>
      <c r="X32" s="304"/>
      <c r="SK32" s="52"/>
    </row>
    <row r="33" spans="1:505" ht="27" customHeight="1" x14ac:dyDescent="0.25">
      <c r="B33" s="948"/>
      <c r="C33" s="488"/>
      <c r="D33" s="264" t="s">
        <v>444</v>
      </c>
      <c r="E33" s="953" t="s">
        <v>366</v>
      </c>
      <c r="F33" s="912" t="s">
        <v>6</v>
      </c>
      <c r="G33" s="912">
        <v>2</v>
      </c>
      <c r="H33" s="914">
        <v>800000</v>
      </c>
      <c r="I33" s="916">
        <f>H33*0.732</f>
        <v>585600</v>
      </c>
      <c r="J33" s="966" t="s">
        <v>12</v>
      </c>
      <c r="K33" s="966" t="s">
        <v>32</v>
      </c>
      <c r="L33" s="912" t="s">
        <v>379</v>
      </c>
      <c r="M33" s="918">
        <v>41760</v>
      </c>
      <c r="N33" s="918" t="s">
        <v>342</v>
      </c>
      <c r="O33" s="292" t="s">
        <v>472</v>
      </c>
      <c r="P33" s="561"/>
      <c r="Q33" s="610"/>
      <c r="R33" s="610" t="s">
        <v>331</v>
      </c>
      <c r="S33" s="610"/>
      <c r="T33" s="344" t="s">
        <v>456</v>
      </c>
      <c r="U33" s="308"/>
      <c r="V33" s="308"/>
      <c r="W33" s="304"/>
      <c r="X33" s="304"/>
      <c r="SK33" s="52"/>
    </row>
    <row r="34" spans="1:505" ht="27" customHeight="1" x14ac:dyDescent="0.25">
      <c r="B34" s="948"/>
      <c r="C34" s="638"/>
      <c r="D34" s="264" t="s">
        <v>445</v>
      </c>
      <c r="E34" s="954"/>
      <c r="F34" s="913"/>
      <c r="G34" s="913"/>
      <c r="H34" s="915"/>
      <c r="I34" s="917"/>
      <c r="J34" s="967"/>
      <c r="K34" s="967"/>
      <c r="L34" s="913"/>
      <c r="M34" s="919"/>
      <c r="N34" s="919"/>
      <c r="O34" s="292" t="s">
        <v>472</v>
      </c>
      <c r="P34" s="561"/>
      <c r="Q34" s="610"/>
      <c r="R34" s="610" t="s">
        <v>331</v>
      </c>
      <c r="S34" s="610"/>
      <c r="T34" s="344" t="s">
        <v>456</v>
      </c>
      <c r="U34" s="308"/>
      <c r="V34" s="308"/>
      <c r="W34" s="304"/>
      <c r="X34" s="304"/>
      <c r="SK34" s="52"/>
    </row>
    <row r="35" spans="1:505" ht="27" customHeight="1" x14ac:dyDescent="0.25">
      <c r="B35" s="948"/>
      <c r="C35" s="488"/>
      <c r="D35" s="434" t="s">
        <v>367</v>
      </c>
      <c r="E35" s="454" t="s">
        <v>368</v>
      </c>
      <c r="F35" s="455" t="s">
        <v>6</v>
      </c>
      <c r="G35" s="456">
        <v>1</v>
      </c>
      <c r="H35" s="436">
        <v>96903.5</v>
      </c>
      <c r="I35" s="457">
        <f>H35*0.732</f>
        <v>70933.361999999994</v>
      </c>
      <c r="J35" s="435" t="s">
        <v>387</v>
      </c>
      <c r="K35" s="435" t="s">
        <v>32</v>
      </c>
      <c r="L35" s="455" t="s">
        <v>379</v>
      </c>
      <c r="M35" s="556" t="s">
        <v>341</v>
      </c>
      <c r="N35" s="556" t="s">
        <v>378</v>
      </c>
      <c r="O35" s="533">
        <v>41534</v>
      </c>
      <c r="P35" s="436">
        <v>96904</v>
      </c>
      <c r="Q35" s="439">
        <v>72543.42</v>
      </c>
      <c r="R35" s="439" t="s">
        <v>331</v>
      </c>
      <c r="S35" s="439">
        <v>70336.52</v>
      </c>
      <c r="T35" s="665">
        <v>41579</v>
      </c>
      <c r="U35" s="308"/>
      <c r="V35" s="308"/>
      <c r="W35" s="304"/>
      <c r="X35" s="304"/>
      <c r="SK35" s="52"/>
    </row>
    <row r="36" spans="1:505" ht="44.25" customHeight="1" x14ac:dyDescent="0.25">
      <c r="B36" s="948"/>
      <c r="C36" s="491"/>
      <c r="D36" s="461" t="s">
        <v>373</v>
      </c>
      <c r="E36" s="621" t="s">
        <v>420</v>
      </c>
      <c r="F36" s="901" t="s">
        <v>311</v>
      </c>
      <c r="G36" s="960"/>
      <c r="H36" s="960"/>
      <c r="I36" s="960"/>
      <c r="J36" s="960"/>
      <c r="K36" s="960"/>
      <c r="L36" s="960"/>
      <c r="M36" s="960"/>
      <c r="N36" s="960"/>
      <c r="O36" s="960"/>
      <c r="P36" s="960"/>
      <c r="Q36" s="960"/>
      <c r="R36" s="960"/>
      <c r="S36" s="960"/>
      <c r="T36" s="961"/>
      <c r="U36" s="308"/>
      <c r="V36" s="308"/>
      <c r="W36" s="304"/>
      <c r="X36" s="304"/>
      <c r="SK36" s="52"/>
    </row>
    <row r="37" spans="1:505" ht="36.75" customHeight="1" x14ac:dyDescent="0.25">
      <c r="B37" s="948"/>
      <c r="C37" s="620"/>
      <c r="D37" s="363" t="s">
        <v>439</v>
      </c>
      <c r="E37" s="531" t="s">
        <v>420</v>
      </c>
      <c r="F37" s="631" t="s">
        <v>6</v>
      </c>
      <c r="G37" s="477">
        <v>1</v>
      </c>
      <c r="H37" s="374">
        <v>90000</v>
      </c>
      <c r="I37" s="548">
        <f>S37</f>
        <v>34750</v>
      </c>
      <c r="J37" s="365" t="s">
        <v>387</v>
      </c>
      <c r="K37" s="365" t="s">
        <v>32</v>
      </c>
      <c r="L37" s="631" t="s">
        <v>379</v>
      </c>
      <c r="M37" s="526" t="s">
        <v>377</v>
      </c>
      <c r="N37" s="526" t="s">
        <v>377</v>
      </c>
      <c r="O37" s="425">
        <v>41677</v>
      </c>
      <c r="P37" s="555">
        <v>104250</v>
      </c>
      <c r="Q37" s="630">
        <v>34579.410000000003</v>
      </c>
      <c r="R37" s="630" t="s">
        <v>331</v>
      </c>
      <c r="S37" s="630">
        <v>34750</v>
      </c>
      <c r="T37" s="643">
        <v>41797</v>
      </c>
      <c r="U37" s="308"/>
      <c r="V37" s="308"/>
      <c r="W37" s="304"/>
      <c r="X37" s="304"/>
      <c r="SK37" s="52"/>
    </row>
    <row r="38" spans="1:505" ht="27" customHeight="1" x14ac:dyDescent="0.25">
      <c r="B38" s="948"/>
      <c r="C38" s="638"/>
      <c r="D38" s="264"/>
      <c r="E38" s="558"/>
      <c r="F38" s="559"/>
      <c r="G38" s="12"/>
      <c r="H38" s="346"/>
      <c r="I38" s="57"/>
      <c r="J38" s="16"/>
      <c r="K38" s="16"/>
      <c r="L38" s="559"/>
      <c r="M38" s="640"/>
      <c r="N38" s="640"/>
      <c r="O38" s="640"/>
      <c r="P38" s="407"/>
      <c r="Q38" s="610"/>
      <c r="R38" s="644" t="s">
        <v>443</v>
      </c>
      <c r="S38" s="644">
        <f>I28+I29+I30+S31+S32+I33+S35+S37</f>
        <v>1414813.75</v>
      </c>
      <c r="T38" s="641"/>
      <c r="U38" s="308"/>
      <c r="V38" s="308"/>
      <c r="W38" s="304"/>
      <c r="X38" s="304"/>
      <c r="SK38" s="52"/>
    </row>
    <row r="39" spans="1:505" ht="28.5" customHeight="1" x14ac:dyDescent="0.25">
      <c r="A39" s="29" t="s">
        <v>243</v>
      </c>
      <c r="B39" s="948"/>
      <c r="C39" s="174">
        <v>4</v>
      </c>
      <c r="D39" s="264"/>
      <c r="E39" s="258" t="s">
        <v>178</v>
      </c>
      <c r="F39" s="16"/>
      <c r="G39" s="45"/>
      <c r="H39" s="74"/>
      <c r="I39" s="707">
        <f>980568+146400+73200</f>
        <v>1200168</v>
      </c>
      <c r="J39" s="45"/>
      <c r="K39" s="45"/>
      <c r="L39" s="57"/>
      <c r="M39" s="173"/>
      <c r="N39" s="173"/>
      <c r="O39" s="277"/>
      <c r="P39" s="277"/>
      <c r="Q39" s="75"/>
      <c r="R39" s="75"/>
      <c r="S39" s="75"/>
      <c r="T39" s="173"/>
      <c r="U39" s="381">
        <v>7667700</v>
      </c>
      <c r="V39" s="381">
        <v>7667700</v>
      </c>
      <c r="W39" s="381">
        <v>7667700</v>
      </c>
      <c r="X39" s="381">
        <v>-3843000</v>
      </c>
      <c r="SK39" s="52"/>
    </row>
    <row r="40" spans="1:505" s="27" customFormat="1" ht="27" customHeight="1" x14ac:dyDescent="0.25">
      <c r="A40" s="29"/>
      <c r="B40" s="948"/>
      <c r="C40" s="947"/>
      <c r="D40" s="434" t="s">
        <v>179</v>
      </c>
      <c r="E40" s="454" t="s">
        <v>180</v>
      </c>
      <c r="F40" s="455" t="s">
        <v>6</v>
      </c>
      <c r="G40" s="456">
        <v>1</v>
      </c>
      <c r="H40" s="436">
        <f>I40/0.732</f>
        <v>43805.997267759565</v>
      </c>
      <c r="I40" s="457">
        <f>S40</f>
        <v>32065.99</v>
      </c>
      <c r="J40" s="435" t="s">
        <v>387</v>
      </c>
      <c r="K40" s="435" t="s">
        <v>32</v>
      </c>
      <c r="L40" s="455" t="s">
        <v>160</v>
      </c>
      <c r="M40" s="556">
        <v>41530</v>
      </c>
      <c r="N40" s="556" t="s">
        <v>382</v>
      </c>
      <c r="O40" s="533">
        <v>41554</v>
      </c>
      <c r="P40" s="656">
        <v>89990</v>
      </c>
      <c r="Q40" s="439">
        <v>33145.49</v>
      </c>
      <c r="R40" s="439" t="s">
        <v>331</v>
      </c>
      <c r="S40" s="439">
        <v>32065.99</v>
      </c>
      <c r="T40" s="665">
        <v>41674</v>
      </c>
      <c r="U40" s="381">
        <v>1171200</v>
      </c>
      <c r="V40" s="381">
        <v>1171200</v>
      </c>
      <c r="W40" s="230">
        <v>1171200</v>
      </c>
      <c r="X40" s="381">
        <v>-805200</v>
      </c>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SK40" s="52"/>
    </row>
    <row r="41" spans="1:505" s="27" customFormat="1" ht="27" customHeight="1" x14ac:dyDescent="0.25">
      <c r="A41" s="29"/>
      <c r="B41" s="948"/>
      <c r="C41" s="936"/>
      <c r="D41" s="461" t="s">
        <v>182</v>
      </c>
      <c r="E41" s="462" t="s">
        <v>183</v>
      </c>
      <c r="F41" s="901" t="s">
        <v>311</v>
      </c>
      <c r="G41" s="902"/>
      <c r="H41" s="902"/>
      <c r="I41" s="902"/>
      <c r="J41" s="902"/>
      <c r="K41" s="902"/>
      <c r="L41" s="902"/>
      <c r="M41" s="902"/>
      <c r="N41" s="902"/>
      <c r="O41" s="902"/>
      <c r="P41" s="902"/>
      <c r="Q41" s="902"/>
      <c r="R41" s="902"/>
      <c r="S41" s="902"/>
      <c r="T41" s="903"/>
      <c r="U41" s="308"/>
      <c r="V41" s="308"/>
      <c r="W41" s="387"/>
      <c r="X41" s="304"/>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SK41" s="52"/>
    </row>
    <row r="42" spans="1:505" s="27" customFormat="1" ht="36.75" customHeight="1" x14ac:dyDescent="0.25">
      <c r="A42" s="29"/>
      <c r="B42" s="948"/>
      <c r="C42" s="55" t="s">
        <v>123</v>
      </c>
      <c r="D42" s="265" t="s">
        <v>184</v>
      </c>
      <c r="E42" s="260" t="s">
        <v>424</v>
      </c>
      <c r="F42" s="148" t="s">
        <v>6</v>
      </c>
      <c r="G42" s="148">
        <v>1</v>
      </c>
      <c r="H42" s="700">
        <f>505000+100000</f>
        <v>605000</v>
      </c>
      <c r="I42" s="704">
        <f>H42*0.732</f>
        <v>442860</v>
      </c>
      <c r="J42" s="45" t="s">
        <v>12</v>
      </c>
      <c r="K42" s="45" t="s">
        <v>32</v>
      </c>
      <c r="L42" s="591" t="s">
        <v>160</v>
      </c>
      <c r="M42" s="608" t="s">
        <v>457</v>
      </c>
      <c r="N42" s="608">
        <v>41760</v>
      </c>
      <c r="O42" s="292" t="s">
        <v>455</v>
      </c>
      <c r="P42" s="608"/>
      <c r="Q42" s="230"/>
      <c r="R42" s="520" t="s">
        <v>331</v>
      </c>
      <c r="S42" s="520"/>
      <c r="T42" s="292" t="s">
        <v>459</v>
      </c>
      <c r="U42" s="308"/>
      <c r="V42" s="308"/>
      <c r="W42" s="387"/>
      <c r="X42" s="304"/>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SK42" s="52"/>
    </row>
    <row r="43" spans="1:505" s="27" customFormat="1" ht="27" customHeight="1" x14ac:dyDescent="0.25">
      <c r="A43" s="29"/>
      <c r="B43" s="948"/>
      <c r="C43" s="606"/>
      <c r="D43" s="594" t="s">
        <v>185</v>
      </c>
      <c r="E43" s="595" t="s">
        <v>421</v>
      </c>
      <c r="F43" s="600" t="s">
        <v>6</v>
      </c>
      <c r="G43" s="600">
        <v>1</v>
      </c>
      <c r="H43" s="597">
        <v>95000</v>
      </c>
      <c r="I43" s="598">
        <f>S43</f>
        <v>55333.33</v>
      </c>
      <c r="J43" s="599" t="s">
        <v>387</v>
      </c>
      <c r="K43" s="599" t="s">
        <v>32</v>
      </c>
      <c r="L43" s="600" t="s">
        <v>160</v>
      </c>
      <c r="M43" s="661" t="s">
        <v>383</v>
      </c>
      <c r="N43" s="661" t="s">
        <v>383</v>
      </c>
      <c r="O43" s="661">
        <v>41675</v>
      </c>
      <c r="P43" s="666">
        <v>166000</v>
      </c>
      <c r="Q43" s="664">
        <v>54738.51</v>
      </c>
      <c r="R43" s="603" t="s">
        <v>331</v>
      </c>
      <c r="S43" s="664">
        <v>55333.33</v>
      </c>
      <c r="T43" s="665">
        <v>41745</v>
      </c>
      <c r="U43" s="308"/>
      <c r="V43" s="308"/>
      <c r="W43" s="387"/>
      <c r="X43" s="304"/>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SK43" s="52"/>
    </row>
    <row r="44" spans="1:505" s="336" customFormat="1" ht="33" customHeight="1" x14ac:dyDescent="0.25">
      <c r="A44" s="332"/>
      <c r="B44" s="948"/>
      <c r="C44" s="333"/>
      <c r="D44" s="459" t="s">
        <v>186</v>
      </c>
      <c r="E44" s="460" t="s">
        <v>187</v>
      </c>
      <c r="F44" s="955" t="s">
        <v>311</v>
      </c>
      <c r="G44" s="956"/>
      <c r="H44" s="956"/>
      <c r="I44" s="956"/>
      <c r="J44" s="956"/>
      <c r="K44" s="956"/>
      <c r="L44" s="956"/>
      <c r="M44" s="956"/>
      <c r="N44" s="956"/>
      <c r="O44" s="956"/>
      <c r="P44" s="956"/>
      <c r="Q44" s="956"/>
      <c r="R44" s="956"/>
      <c r="S44" s="956"/>
      <c r="T44" s="957"/>
      <c r="U44" s="334"/>
      <c r="V44" s="334"/>
      <c r="W44" s="388"/>
      <c r="X44" s="688"/>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SK44" s="335"/>
    </row>
    <row r="45" spans="1:505" s="336" customFormat="1" ht="33" customHeight="1" x14ac:dyDescent="0.25">
      <c r="A45" s="332"/>
      <c r="B45" s="948"/>
      <c r="C45" s="333"/>
      <c r="D45" s="265" t="s">
        <v>188</v>
      </c>
      <c r="E45" s="260" t="s">
        <v>423</v>
      </c>
      <c r="F45" s="148" t="s">
        <v>6</v>
      </c>
      <c r="G45" s="148">
        <v>1</v>
      </c>
      <c r="H45" s="700">
        <v>661284</v>
      </c>
      <c r="I45" s="704">
        <f>H45*0.732</f>
        <v>484059.88799999998</v>
      </c>
      <c r="J45" s="605" t="s">
        <v>12</v>
      </c>
      <c r="K45" s="45" t="s">
        <v>32</v>
      </c>
      <c r="L45" s="591" t="s">
        <v>160</v>
      </c>
      <c r="M45" s="608">
        <v>41760</v>
      </c>
      <c r="N45" s="608" t="s">
        <v>342</v>
      </c>
      <c r="O45" s="292" t="s">
        <v>375</v>
      </c>
      <c r="P45" s="561"/>
      <c r="Q45" s="610"/>
      <c r="R45" s="610" t="s">
        <v>331</v>
      </c>
      <c r="S45" s="610"/>
      <c r="T45" s="344" t="s">
        <v>401</v>
      </c>
      <c r="U45" s="334"/>
      <c r="V45" s="334"/>
      <c r="W45" s="388"/>
      <c r="X45" s="688"/>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SK45" s="335"/>
    </row>
    <row r="46" spans="1:505" s="27" customFormat="1" ht="27" customHeight="1" x14ac:dyDescent="0.25">
      <c r="A46" s="29"/>
      <c r="B46" s="948"/>
      <c r="C46" s="590"/>
      <c r="D46" s="594" t="s">
        <v>189</v>
      </c>
      <c r="E46" s="595" t="s">
        <v>422</v>
      </c>
      <c r="F46" s="600" t="s">
        <v>6</v>
      </c>
      <c r="G46" s="600">
        <v>1</v>
      </c>
      <c r="H46" s="597">
        <v>95000</v>
      </c>
      <c r="I46" s="598">
        <f>S46</f>
        <v>72779.41</v>
      </c>
      <c r="J46" s="599" t="s">
        <v>387</v>
      </c>
      <c r="K46" s="599" t="s">
        <v>32</v>
      </c>
      <c r="L46" s="600" t="s">
        <v>160</v>
      </c>
      <c r="M46" s="661" t="s">
        <v>380</v>
      </c>
      <c r="N46" s="661" t="s">
        <v>389</v>
      </c>
      <c r="O46" s="661">
        <v>41645</v>
      </c>
      <c r="P46" s="666">
        <v>98980</v>
      </c>
      <c r="Q46" s="664">
        <v>72747.320000000007</v>
      </c>
      <c r="R46" s="603" t="s">
        <v>331</v>
      </c>
      <c r="S46" s="664">
        <v>72779.41</v>
      </c>
      <c r="T46" s="665">
        <v>41697</v>
      </c>
      <c r="U46" s="308"/>
      <c r="V46" s="308"/>
      <c r="W46" s="387"/>
      <c r="X46" s="304"/>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SK46" s="52"/>
    </row>
    <row r="47" spans="1:505" s="27" customFormat="1" ht="27" customHeight="1" x14ac:dyDescent="0.25">
      <c r="A47" s="29"/>
      <c r="B47" s="948"/>
      <c r="C47" s="347"/>
      <c r="D47" s="363" t="s">
        <v>309</v>
      </c>
      <c r="E47" s="476" t="s">
        <v>310</v>
      </c>
      <c r="F47" s="631" t="s">
        <v>6</v>
      </c>
      <c r="G47" s="631"/>
      <c r="H47" s="366">
        <f>I47/0.732</f>
        <v>115733.15573770492</v>
      </c>
      <c r="I47" s="367">
        <f>S47</f>
        <v>84716.67</v>
      </c>
      <c r="J47" s="365" t="s">
        <v>12</v>
      </c>
      <c r="K47" s="365" t="s">
        <v>32</v>
      </c>
      <c r="L47" s="631" t="s">
        <v>160</v>
      </c>
      <c r="M47" s="425" t="s">
        <v>382</v>
      </c>
      <c r="N47" s="425" t="s">
        <v>419</v>
      </c>
      <c r="O47" s="425">
        <v>41677</v>
      </c>
      <c r="P47" s="555">
        <v>254150</v>
      </c>
      <c r="Q47" s="642">
        <v>84300.78</v>
      </c>
      <c r="R47" s="372" t="s">
        <v>331</v>
      </c>
      <c r="S47" s="642">
        <v>84716.67</v>
      </c>
      <c r="T47" s="643">
        <v>41797</v>
      </c>
      <c r="U47" s="308"/>
      <c r="V47" s="308"/>
      <c r="W47" s="387"/>
      <c r="X47" s="304"/>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SK47" s="52"/>
    </row>
    <row r="48" spans="1:505" s="27" customFormat="1" ht="27" customHeight="1" x14ac:dyDescent="0.25">
      <c r="A48" s="29"/>
      <c r="B48" s="948"/>
      <c r="C48" s="637"/>
      <c r="D48" s="264"/>
      <c r="E48" s="558"/>
      <c r="F48" s="559"/>
      <c r="G48" s="12"/>
      <c r="H48" s="346"/>
      <c r="I48" s="57"/>
      <c r="J48" s="16"/>
      <c r="K48" s="16"/>
      <c r="L48" s="559"/>
      <c r="M48" s="640"/>
      <c r="N48" s="640"/>
      <c r="O48" s="640"/>
      <c r="P48" s="407"/>
      <c r="Q48" s="610"/>
      <c r="R48" s="644" t="s">
        <v>443</v>
      </c>
      <c r="S48" s="644">
        <f>S40+I42+S43+I45+S46+S47</f>
        <v>1171815.2879999997</v>
      </c>
      <c r="T48" s="641"/>
      <c r="U48" s="308"/>
      <c r="V48" s="308"/>
      <c r="W48" s="304"/>
      <c r="X48" s="304"/>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SK48" s="52"/>
    </row>
    <row r="49" spans="1:505" s="27" customFormat="1" ht="33" customHeight="1" x14ac:dyDescent="0.25">
      <c r="A49" s="29" t="s">
        <v>244</v>
      </c>
      <c r="B49" s="948"/>
      <c r="C49" s="232">
        <v>5</v>
      </c>
      <c r="D49" s="264"/>
      <c r="E49" s="258" t="s">
        <v>190</v>
      </c>
      <c r="F49" s="16"/>
      <c r="G49" s="45"/>
      <c r="H49" s="44"/>
      <c r="I49" s="808">
        <f>S54</f>
        <v>379861</v>
      </c>
      <c r="J49" s="45"/>
      <c r="K49" s="45"/>
      <c r="L49" s="57"/>
      <c r="M49" s="57"/>
      <c r="N49" s="57"/>
      <c r="O49" s="9"/>
      <c r="P49" s="9"/>
      <c r="Q49" s="75"/>
      <c r="R49" s="402"/>
      <c r="S49" s="75"/>
      <c r="T49" s="173"/>
      <c r="U49" s="381">
        <v>1244400</v>
      </c>
      <c r="V49" s="381">
        <v>1244400</v>
      </c>
      <c r="W49" s="381">
        <v>1244400</v>
      </c>
      <c r="X49" s="381">
        <v>-585600</v>
      </c>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SK49" s="52"/>
    </row>
    <row r="50" spans="1:505" s="27" customFormat="1" ht="49.5" customHeight="1" x14ac:dyDescent="0.25">
      <c r="A50" s="29"/>
      <c r="B50" s="948"/>
      <c r="C50" s="947"/>
      <c r="D50" s="263" t="s">
        <v>392</v>
      </c>
      <c r="E50" s="259" t="s">
        <v>133</v>
      </c>
      <c r="F50" s="148" t="s">
        <v>6</v>
      </c>
      <c r="G50" s="148">
        <v>5</v>
      </c>
      <c r="H50" s="700">
        <f>I50/0.732</f>
        <v>318935.79234972678</v>
      </c>
      <c r="I50" s="704">
        <f>292800+210661-270000</f>
        <v>233461</v>
      </c>
      <c r="J50" s="45" t="s">
        <v>134</v>
      </c>
      <c r="K50" s="45" t="s">
        <v>32</v>
      </c>
      <c r="L50" s="148" t="s">
        <v>122</v>
      </c>
      <c r="M50" s="148" t="s">
        <v>418</v>
      </c>
      <c r="N50" s="148" t="s">
        <v>418</v>
      </c>
      <c r="O50" s="148" t="s">
        <v>418</v>
      </c>
      <c r="P50" s="148"/>
      <c r="Q50" s="49"/>
      <c r="R50" s="423" t="s">
        <v>331</v>
      </c>
      <c r="S50" s="49"/>
      <c r="T50" s="172">
        <v>41883</v>
      </c>
      <c r="U50" s="381">
        <v>951600</v>
      </c>
      <c r="V50" s="381">
        <v>951600</v>
      </c>
      <c r="W50" s="230">
        <v>951600</v>
      </c>
      <c r="X50" s="381">
        <v>-585600</v>
      </c>
      <c r="Y50" s="708"/>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SK50" s="52"/>
    </row>
    <row r="51" spans="1:505" s="27" customFormat="1" ht="45" customHeight="1" x14ac:dyDescent="0.25">
      <c r="A51" s="29"/>
      <c r="B51" s="948"/>
      <c r="C51" s="949"/>
      <c r="D51" s="434" t="s">
        <v>390</v>
      </c>
      <c r="E51" s="433" t="s">
        <v>346</v>
      </c>
      <c r="F51" s="435" t="s">
        <v>6</v>
      </c>
      <c r="G51" s="435">
        <v>1</v>
      </c>
      <c r="H51" s="436">
        <f>I51/0.732</f>
        <v>71584.699453551919</v>
      </c>
      <c r="I51" s="437">
        <f>S51</f>
        <v>52400</v>
      </c>
      <c r="J51" s="435" t="s">
        <v>387</v>
      </c>
      <c r="K51" s="435" t="s">
        <v>32</v>
      </c>
      <c r="L51" s="562" t="s">
        <v>122</v>
      </c>
      <c r="M51" s="533" t="s">
        <v>318</v>
      </c>
      <c r="N51" s="556" t="s">
        <v>405</v>
      </c>
      <c r="O51" s="532">
        <v>41243</v>
      </c>
      <c r="P51" s="439">
        <v>52400</v>
      </c>
      <c r="Q51" s="439">
        <v>52400</v>
      </c>
      <c r="R51" s="557"/>
      <c r="S51" s="439">
        <v>52400</v>
      </c>
      <c r="T51" s="665">
        <v>41418</v>
      </c>
      <c r="U51" s="424"/>
      <c r="V51" s="424"/>
      <c r="W51" s="422"/>
      <c r="X51" s="424"/>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SK51" s="52"/>
    </row>
    <row r="52" spans="1:505" s="27" customFormat="1" ht="40.5" customHeight="1" x14ac:dyDescent="0.25">
      <c r="A52" s="29"/>
      <c r="B52" s="948"/>
      <c r="C52" s="949"/>
      <c r="D52" s="434" t="s">
        <v>391</v>
      </c>
      <c r="E52" s="433" t="s">
        <v>356</v>
      </c>
      <c r="F52" s="435" t="s">
        <v>6</v>
      </c>
      <c r="G52" s="435">
        <v>1</v>
      </c>
      <c r="H52" s="436">
        <f>I52/0.732</f>
        <v>49153.879781420765</v>
      </c>
      <c r="I52" s="437">
        <f>S52</f>
        <v>35980.639999999999</v>
      </c>
      <c r="J52" s="435" t="s">
        <v>387</v>
      </c>
      <c r="K52" s="435" t="s">
        <v>32</v>
      </c>
      <c r="L52" s="562" t="s">
        <v>122</v>
      </c>
      <c r="M52" s="438">
        <v>41395</v>
      </c>
      <c r="N52" s="556" t="s">
        <v>406</v>
      </c>
      <c r="O52" s="532">
        <v>41466</v>
      </c>
      <c r="P52" s="458">
        <v>97763</v>
      </c>
      <c r="Q52" s="439">
        <v>38534.879999999997</v>
      </c>
      <c r="R52" s="557"/>
      <c r="S52" s="439">
        <v>35980.639999999999</v>
      </c>
      <c r="T52" s="665">
        <v>41476</v>
      </c>
      <c r="U52" s="424"/>
      <c r="V52" s="424"/>
      <c r="W52" s="430"/>
      <c r="X52" s="424"/>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SK52" s="52"/>
    </row>
    <row r="53" spans="1:505" ht="48.75" customHeight="1" x14ac:dyDescent="0.25">
      <c r="B53" s="948"/>
      <c r="C53" s="936"/>
      <c r="D53" s="263" t="s">
        <v>393</v>
      </c>
      <c r="E53" s="259" t="s">
        <v>191</v>
      </c>
      <c r="F53" s="148" t="s">
        <v>6</v>
      </c>
      <c r="G53" s="148">
        <v>5</v>
      </c>
      <c r="H53" s="700">
        <v>200000</v>
      </c>
      <c r="I53" s="704">
        <f>H53*0.732</f>
        <v>146400</v>
      </c>
      <c r="J53" s="45" t="s">
        <v>387</v>
      </c>
      <c r="K53" s="45" t="s">
        <v>32</v>
      </c>
      <c r="L53" s="148" t="s">
        <v>122</v>
      </c>
      <c r="M53" s="148" t="s">
        <v>418</v>
      </c>
      <c r="N53" s="148" t="s">
        <v>418</v>
      </c>
      <c r="O53" s="148" t="s">
        <v>418</v>
      </c>
      <c r="P53" s="148"/>
      <c r="Q53" s="49"/>
      <c r="R53" s="536" t="s">
        <v>331</v>
      </c>
      <c r="S53" s="49"/>
      <c r="T53" s="172">
        <v>41883</v>
      </c>
      <c r="U53" s="308"/>
      <c r="V53" s="308"/>
      <c r="W53" s="387"/>
      <c r="X53" s="304"/>
      <c r="AA53" s="709"/>
      <c r="SK53" s="52"/>
    </row>
    <row r="54" spans="1:505" ht="30" customHeight="1" x14ac:dyDescent="0.25">
      <c r="B54" s="948"/>
      <c r="C54" s="637"/>
      <c r="D54" s="264"/>
      <c r="E54" s="558"/>
      <c r="F54" s="559"/>
      <c r="G54" s="12"/>
      <c r="H54" s="346"/>
      <c r="I54" s="57"/>
      <c r="J54" s="16"/>
      <c r="K54" s="16"/>
      <c r="L54" s="559"/>
      <c r="M54" s="640"/>
      <c r="N54" s="640"/>
      <c r="O54" s="640"/>
      <c r="P54" s="407"/>
      <c r="Q54" s="610"/>
      <c r="R54" s="644" t="s">
        <v>443</v>
      </c>
      <c r="S54" s="644">
        <f>I50+I53</f>
        <v>379861</v>
      </c>
      <c r="T54" s="641"/>
      <c r="U54" s="308"/>
      <c r="V54" s="308"/>
      <c r="W54" s="304"/>
      <c r="X54" s="304"/>
      <c r="SK54" s="52"/>
    </row>
    <row r="55" spans="1:505" ht="27" customHeight="1" x14ac:dyDescent="0.25">
      <c r="A55" s="29" t="s">
        <v>244</v>
      </c>
      <c r="B55" s="948"/>
      <c r="C55" s="174">
        <v>6</v>
      </c>
      <c r="D55" s="264"/>
      <c r="E55" s="171" t="s">
        <v>192</v>
      </c>
      <c r="F55" s="16"/>
      <c r="G55" s="45"/>
      <c r="H55" s="705"/>
      <c r="I55" s="710">
        <f>658800-219600-341530.05-17000</f>
        <v>80669.950000000012</v>
      </c>
      <c r="J55" s="45"/>
      <c r="K55" s="45"/>
      <c r="L55" s="57"/>
      <c r="M55" s="57"/>
      <c r="N55" s="57"/>
      <c r="O55" s="9"/>
      <c r="P55" s="9"/>
      <c r="Q55" s="75"/>
      <c r="R55" s="75"/>
      <c r="S55" s="75"/>
      <c r="T55" s="173"/>
      <c r="U55" s="381">
        <v>1628700</v>
      </c>
      <c r="V55" s="381">
        <v>1628700</v>
      </c>
      <c r="W55" s="381">
        <v>1156442</v>
      </c>
      <c r="X55" s="381">
        <v>-969900</v>
      </c>
      <c r="SK55" s="52"/>
    </row>
    <row r="56" spans="1:505" ht="35.25" customHeight="1" x14ac:dyDescent="0.25">
      <c r="B56" s="948"/>
      <c r="C56" s="170"/>
      <c r="D56" s="264" t="s">
        <v>193</v>
      </c>
      <c r="E56" s="342" t="s">
        <v>194</v>
      </c>
      <c r="F56" s="343" t="s">
        <v>6</v>
      </c>
      <c r="G56" s="343">
        <v>1</v>
      </c>
      <c r="H56" s="700">
        <v>95000</v>
      </c>
      <c r="I56" s="704">
        <f>H56*0.732</f>
        <v>69540</v>
      </c>
      <c r="J56" s="16" t="s">
        <v>387</v>
      </c>
      <c r="K56" s="45" t="s">
        <v>32</v>
      </c>
      <c r="L56" s="16" t="s">
        <v>160</v>
      </c>
      <c r="M56" s="173" t="s">
        <v>457</v>
      </c>
      <c r="N56" s="173">
        <v>41760</v>
      </c>
      <c r="O56" s="344" t="s">
        <v>460</v>
      </c>
      <c r="P56" s="344"/>
      <c r="Q56" s="345"/>
      <c r="R56" s="536" t="s">
        <v>331</v>
      </c>
      <c r="S56" s="345"/>
      <c r="T56" s="173" t="s">
        <v>456</v>
      </c>
      <c r="U56" s="381">
        <v>677100</v>
      </c>
      <c r="V56" s="381">
        <v>677100</v>
      </c>
      <c r="W56" s="230">
        <v>863642</v>
      </c>
      <c r="X56" s="381">
        <v>-311100</v>
      </c>
      <c r="SK56" s="52"/>
    </row>
    <row r="57" spans="1:505" s="2" customFormat="1" ht="31.2" hidden="1" customHeight="1" x14ac:dyDescent="0.25">
      <c r="A57" s="194"/>
      <c r="B57" s="948"/>
      <c r="C57" s="170"/>
      <c r="D57" s="711" t="s">
        <v>196</v>
      </c>
      <c r="E57" s="712" t="s">
        <v>197</v>
      </c>
      <c r="F57" s="713" t="s">
        <v>6</v>
      </c>
      <c r="G57" s="713">
        <v>1</v>
      </c>
      <c r="H57" s="714">
        <v>400000</v>
      </c>
      <c r="I57" s="715">
        <f>H57*0.732</f>
        <v>292800</v>
      </c>
      <c r="J57" s="716" t="s">
        <v>12</v>
      </c>
      <c r="K57" s="716" t="s">
        <v>195</v>
      </c>
      <c r="L57" s="716" t="s">
        <v>160</v>
      </c>
      <c r="M57" s="717">
        <v>41609</v>
      </c>
      <c r="N57" s="718" t="s">
        <v>394</v>
      </c>
      <c r="O57" s="719">
        <v>41699</v>
      </c>
      <c r="P57" s="719"/>
      <c r="Q57" s="715"/>
      <c r="R57" s="715" t="s">
        <v>331</v>
      </c>
      <c r="S57" s="715"/>
      <c r="T57" s="717">
        <v>41913</v>
      </c>
      <c r="U57" s="309"/>
      <c r="V57" s="309"/>
      <c r="W57" s="384"/>
      <c r="X57" s="305"/>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SK57" s="73"/>
    </row>
    <row r="58" spans="1:505" s="2" customFormat="1" ht="31.2" customHeight="1" x14ac:dyDescent="0.25">
      <c r="A58" s="194"/>
      <c r="B58" s="948"/>
      <c r="C58" s="170"/>
      <c r="D58" s="264"/>
      <c r="E58" s="645"/>
      <c r="F58" s="12"/>
      <c r="G58" s="12"/>
      <c r="H58" s="404"/>
      <c r="I58" s="57"/>
      <c r="J58" s="16"/>
      <c r="K58" s="16"/>
      <c r="L58" s="12"/>
      <c r="M58" s="8"/>
      <c r="N58" s="8"/>
      <c r="O58" s="8"/>
      <c r="P58" s="404"/>
      <c r="Q58" s="405"/>
      <c r="R58" s="646" t="s">
        <v>443</v>
      </c>
      <c r="S58" s="646">
        <f>I56</f>
        <v>69540</v>
      </c>
      <c r="T58" s="641"/>
      <c r="U58" s="309"/>
      <c r="V58" s="309"/>
      <c r="W58" s="305"/>
      <c r="X58" s="305"/>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SK58" s="73"/>
    </row>
    <row r="59" spans="1:505" s="21" customFormat="1" ht="27" customHeight="1" x14ac:dyDescent="0.25">
      <c r="A59" s="29"/>
      <c r="B59" s="936"/>
      <c r="C59" s="145"/>
      <c r="D59" s="267"/>
      <c r="E59" s="276" t="s">
        <v>8</v>
      </c>
      <c r="F59" s="216"/>
      <c r="G59" s="216"/>
      <c r="H59" s="262">
        <f>SUM(H11:H57)</f>
        <v>31867165.646227196</v>
      </c>
      <c r="I59" s="408">
        <f>I55+I49+I39+I27+I19+I10</f>
        <v>17678214.129999999</v>
      </c>
      <c r="J59" s="216"/>
      <c r="K59" s="216"/>
      <c r="L59" s="202"/>
      <c r="M59" s="146"/>
      <c r="N59" s="147"/>
      <c r="O59" s="146"/>
      <c r="P59" s="146"/>
      <c r="Q59" s="203"/>
      <c r="R59" s="203"/>
      <c r="S59" s="408">
        <f>S12+S13+S14+S17+S23+S24+S25+S31+S32+S35+S51+S52+S40+S37+S43+S46+S47</f>
        <v>4278139.6700000009</v>
      </c>
      <c r="T59" s="233"/>
      <c r="U59" s="381">
        <v>23424000</v>
      </c>
      <c r="V59" s="381">
        <v>23424000</v>
      </c>
      <c r="W59" s="381">
        <v>21725642</v>
      </c>
      <c r="X59" s="381">
        <v>-7661840</v>
      </c>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SK59" s="155"/>
    </row>
    <row r="60" spans="1:505" s="22" customFormat="1" ht="27" customHeight="1" x14ac:dyDescent="0.25">
      <c r="A60" s="194"/>
      <c r="B60" s="254"/>
      <c r="C60" s="76"/>
      <c r="D60" s="268"/>
      <c r="E60" s="77"/>
      <c r="F60" s="78"/>
      <c r="G60" s="78"/>
      <c r="H60" s="79"/>
      <c r="I60" s="234"/>
      <c r="J60" s="68"/>
      <c r="K60" s="68"/>
      <c r="L60" s="80"/>
      <c r="M60" s="81"/>
      <c r="N60" s="82"/>
      <c r="O60" s="81"/>
      <c r="P60" s="81"/>
      <c r="Q60" s="83"/>
      <c r="R60" s="83"/>
      <c r="S60" s="550"/>
      <c r="T60" s="84"/>
      <c r="U60" s="303"/>
      <c r="V60" s="303"/>
      <c r="W60" s="383"/>
      <c r="X60" s="687"/>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row>
    <row r="61" spans="1:505" s="52" customFormat="1" ht="27" customHeight="1" x14ac:dyDescent="0.25">
      <c r="A61" s="252"/>
      <c r="B61" s="496" t="s">
        <v>9</v>
      </c>
      <c r="C61" s="496"/>
      <c r="D61" s="496"/>
      <c r="E61" s="513" t="s">
        <v>15</v>
      </c>
      <c r="F61" s="500"/>
      <c r="G61" s="500"/>
      <c r="H61" s="501"/>
      <c r="I61" s="501"/>
      <c r="J61" s="500"/>
      <c r="K61" s="500"/>
      <c r="L61" s="500"/>
      <c r="M61" s="500"/>
      <c r="N61" s="514"/>
      <c r="O61" s="502"/>
      <c r="P61" s="502"/>
      <c r="Q61" s="503"/>
      <c r="R61" s="503"/>
      <c r="S61" s="503"/>
      <c r="T61" s="500"/>
      <c r="U61" s="304"/>
      <c r="V61" s="304"/>
      <c r="W61" s="387"/>
      <c r="X61" s="304"/>
    </row>
    <row r="62" spans="1:505" s="52" customFormat="1" ht="34.5" customHeight="1" x14ac:dyDescent="0.25">
      <c r="A62" s="252"/>
      <c r="B62" s="351"/>
      <c r="C62" s="223"/>
      <c r="D62" s="490" t="s">
        <v>316</v>
      </c>
      <c r="E62" s="489" t="s">
        <v>21</v>
      </c>
      <c r="F62" s="226"/>
      <c r="G62" s="227"/>
      <c r="H62" s="227"/>
      <c r="I62" s="607">
        <f>I63+I68</f>
        <v>2310690.31</v>
      </c>
      <c r="J62" s="227"/>
      <c r="K62" s="227"/>
      <c r="L62" s="228"/>
      <c r="M62" s="228"/>
      <c r="N62" s="228"/>
      <c r="O62" s="228"/>
      <c r="P62" s="228"/>
      <c r="Q62" s="229"/>
      <c r="R62" s="229"/>
      <c r="S62" s="229"/>
      <c r="T62" s="228"/>
      <c r="U62" s="304"/>
      <c r="V62" s="304"/>
      <c r="W62" s="387"/>
      <c r="X62" s="304"/>
    </row>
    <row r="63" spans="1:505" s="52" customFormat="1" ht="55.5" customHeight="1" x14ac:dyDescent="0.25">
      <c r="A63" s="252" t="s">
        <v>240</v>
      </c>
      <c r="B63" s="351"/>
      <c r="C63" s="174">
        <v>1</v>
      </c>
      <c r="D63" s="264"/>
      <c r="E63" s="258" t="s">
        <v>386</v>
      </c>
      <c r="F63" s="16" t="s">
        <v>9</v>
      </c>
      <c r="G63" s="16">
        <v>1</v>
      </c>
      <c r="H63" s="346"/>
      <c r="I63" s="667">
        <f>S67</f>
        <v>272070.31</v>
      </c>
      <c r="J63" s="16"/>
      <c r="K63" s="16"/>
      <c r="L63" s="57"/>
      <c r="M63" s="410"/>
      <c r="N63" s="410"/>
      <c r="O63" s="410"/>
      <c r="P63" s="410"/>
      <c r="Q63" s="75"/>
      <c r="R63" s="402"/>
      <c r="S63" s="75"/>
      <c r="T63" s="57"/>
      <c r="U63" s="304"/>
      <c r="V63" s="304"/>
      <c r="W63" s="387"/>
      <c r="X63" s="304"/>
    </row>
    <row r="64" spans="1:505" s="52" customFormat="1" ht="33.75" customHeight="1" x14ac:dyDescent="0.25">
      <c r="A64" s="252"/>
      <c r="B64" s="487"/>
      <c r="C64" s="174"/>
      <c r="D64" s="363" t="s">
        <v>384</v>
      </c>
      <c r="E64" s="531" t="s">
        <v>388</v>
      </c>
      <c r="F64" s="618" t="s">
        <v>9</v>
      </c>
      <c r="G64" s="477">
        <v>1</v>
      </c>
      <c r="H64" s="374">
        <v>90000</v>
      </c>
      <c r="I64" s="548">
        <f>S64</f>
        <v>68251.490000000005</v>
      </c>
      <c r="J64" s="365" t="s">
        <v>387</v>
      </c>
      <c r="K64" s="365" t="s">
        <v>32</v>
      </c>
      <c r="L64" s="618" t="s">
        <v>160</v>
      </c>
      <c r="M64" s="526" t="s">
        <v>378</v>
      </c>
      <c r="N64" s="526">
        <v>41548</v>
      </c>
      <c r="O64" s="425">
        <v>41586</v>
      </c>
      <c r="P64" s="374">
        <v>193014.87</v>
      </c>
      <c r="Q64" s="616">
        <v>70841.539999999994</v>
      </c>
      <c r="R64" s="616" t="s">
        <v>331</v>
      </c>
      <c r="S64" s="642">
        <v>68251.490000000005</v>
      </c>
      <c r="T64" s="425">
        <v>41736</v>
      </c>
      <c r="U64" s="304"/>
      <c r="V64" s="304"/>
      <c r="W64" s="387"/>
      <c r="X64" s="304"/>
    </row>
    <row r="65" spans="1:24" s="52" customFormat="1" ht="33.75" customHeight="1" x14ac:dyDescent="0.25">
      <c r="A65" s="252"/>
      <c r="B65" s="492"/>
      <c r="C65" s="174"/>
      <c r="D65" s="363" t="s">
        <v>369</v>
      </c>
      <c r="E65" s="531" t="s">
        <v>385</v>
      </c>
      <c r="F65" s="553" t="s">
        <v>9</v>
      </c>
      <c r="G65" s="477">
        <v>1</v>
      </c>
      <c r="H65" s="374">
        <v>90000</v>
      </c>
      <c r="I65" s="548">
        <f>S65</f>
        <v>72058.820000000007</v>
      </c>
      <c r="J65" s="365" t="s">
        <v>387</v>
      </c>
      <c r="K65" s="365" t="s">
        <v>32</v>
      </c>
      <c r="L65" s="553" t="s">
        <v>160</v>
      </c>
      <c r="M65" s="526" t="s">
        <v>378</v>
      </c>
      <c r="N65" s="526">
        <v>41548</v>
      </c>
      <c r="O65" s="425">
        <v>41498</v>
      </c>
      <c r="P65" s="374">
        <v>98000</v>
      </c>
      <c r="Q65" s="552">
        <v>73700.83</v>
      </c>
      <c r="R65" s="552" t="s">
        <v>331</v>
      </c>
      <c r="S65" s="552">
        <v>72058.820000000007</v>
      </c>
      <c r="T65" s="425">
        <v>41768</v>
      </c>
      <c r="U65" s="304"/>
      <c r="V65" s="304"/>
      <c r="W65" s="387"/>
      <c r="X65" s="304"/>
    </row>
    <row r="66" spans="1:24" s="52" customFormat="1" ht="33.75" customHeight="1" x14ac:dyDescent="0.25">
      <c r="A66" s="252"/>
      <c r="B66" s="609"/>
      <c r="C66" s="174"/>
      <c r="D66" s="264" t="s">
        <v>425</v>
      </c>
      <c r="E66" s="558" t="s">
        <v>428</v>
      </c>
      <c r="F66" s="559" t="s">
        <v>9</v>
      </c>
      <c r="G66" s="12">
        <v>2</v>
      </c>
      <c r="H66" s="346">
        <v>180000</v>
      </c>
      <c r="I66" s="560">
        <f>H66*0.732</f>
        <v>131760</v>
      </c>
      <c r="J66" s="16" t="s">
        <v>387</v>
      </c>
      <c r="K66" s="16" t="s">
        <v>32</v>
      </c>
      <c r="L66" s="559" t="s">
        <v>160</v>
      </c>
      <c r="M66" s="410">
        <v>41760</v>
      </c>
      <c r="N66" s="410" t="s">
        <v>342</v>
      </c>
      <c r="O66" s="8" t="s">
        <v>375</v>
      </c>
      <c r="P66" s="346"/>
      <c r="Q66" s="610"/>
      <c r="R66" s="610"/>
      <c r="S66" s="610"/>
      <c r="T66" s="344" t="s">
        <v>458</v>
      </c>
      <c r="U66" s="304"/>
      <c r="V66" s="304"/>
      <c r="W66" s="387"/>
      <c r="X66" s="304"/>
    </row>
    <row r="67" spans="1:24" s="52" customFormat="1" ht="33.75" customHeight="1" x14ac:dyDescent="0.25">
      <c r="A67" s="252"/>
      <c r="B67" s="636"/>
      <c r="C67" s="174"/>
      <c r="D67" s="264"/>
      <c r="E67" s="558"/>
      <c r="F67" s="559"/>
      <c r="G67" s="12"/>
      <c r="H67" s="346"/>
      <c r="I67" s="560"/>
      <c r="J67" s="16"/>
      <c r="K67" s="16"/>
      <c r="L67" s="559"/>
      <c r="M67" s="410"/>
      <c r="N67" s="410"/>
      <c r="O67" s="640"/>
      <c r="P67" s="647"/>
      <c r="Q67" s="610"/>
      <c r="R67" s="646" t="s">
        <v>443</v>
      </c>
      <c r="S67" s="646">
        <f>S64+S65+I66</f>
        <v>272070.31</v>
      </c>
      <c r="T67" s="648"/>
      <c r="U67" s="304"/>
      <c r="V67" s="304"/>
      <c r="W67" s="387"/>
      <c r="X67" s="304"/>
    </row>
    <row r="68" spans="1:24" s="52" customFormat="1" ht="33.75" customHeight="1" x14ac:dyDescent="0.25">
      <c r="A68" s="252"/>
      <c r="B68" s="487"/>
      <c r="C68" s="174">
        <v>2</v>
      </c>
      <c r="D68" s="264"/>
      <c r="E68" s="258" t="s">
        <v>370</v>
      </c>
      <c r="F68" s="16" t="s">
        <v>9</v>
      </c>
      <c r="G68" s="16">
        <v>1</v>
      </c>
      <c r="H68" s="667"/>
      <c r="I68" s="667">
        <f>S73</f>
        <v>2038620</v>
      </c>
      <c r="J68" s="16" t="s">
        <v>134</v>
      </c>
      <c r="K68" s="16" t="s">
        <v>32</v>
      </c>
      <c r="L68" s="566" t="s">
        <v>160</v>
      </c>
      <c r="M68" s="410"/>
      <c r="N68" s="410"/>
      <c r="O68" s="410"/>
      <c r="P68" s="410"/>
      <c r="Q68" s="567"/>
      <c r="R68" s="564"/>
      <c r="S68" s="567"/>
      <c r="T68" s="566"/>
      <c r="U68" s="304"/>
      <c r="V68" s="304"/>
      <c r="W68" s="387"/>
      <c r="X68" s="304"/>
    </row>
    <row r="69" spans="1:24" s="52" customFormat="1" ht="33.75" customHeight="1" x14ac:dyDescent="0.25">
      <c r="A69" s="252"/>
      <c r="B69" s="487"/>
      <c r="C69" s="174"/>
      <c r="D69" s="264" t="s">
        <v>371</v>
      </c>
      <c r="E69" s="565" t="s">
        <v>374</v>
      </c>
      <c r="F69" s="16" t="s">
        <v>9</v>
      </c>
      <c r="G69" s="16">
        <v>1</v>
      </c>
      <c r="H69" s="346">
        <v>2500000</v>
      </c>
      <c r="I69" s="405">
        <f>H69*0.732</f>
        <v>1830000</v>
      </c>
      <c r="J69" s="16" t="s">
        <v>12</v>
      </c>
      <c r="K69" s="16" t="s">
        <v>32</v>
      </c>
      <c r="L69" s="566" t="s">
        <v>160</v>
      </c>
      <c r="M69" s="410">
        <v>41699</v>
      </c>
      <c r="N69" s="410">
        <v>41760</v>
      </c>
      <c r="O69" s="410" t="s">
        <v>342</v>
      </c>
      <c r="P69" s="410"/>
      <c r="Q69" s="567"/>
      <c r="R69" s="564" t="s">
        <v>331</v>
      </c>
      <c r="S69" s="567"/>
      <c r="T69" s="566" t="s">
        <v>381</v>
      </c>
      <c r="U69" s="304"/>
      <c r="V69" s="304"/>
      <c r="W69" s="387"/>
      <c r="X69" s="304"/>
    </row>
    <row r="70" spans="1:24" s="52" customFormat="1" ht="33.75" customHeight="1" x14ac:dyDescent="0.25">
      <c r="A70" s="252"/>
      <c r="B70" s="636"/>
      <c r="C70" s="174"/>
      <c r="D70" s="743" t="s">
        <v>448</v>
      </c>
      <c r="E70" s="778" t="s">
        <v>466</v>
      </c>
      <c r="F70" s="357" t="s">
        <v>9</v>
      </c>
      <c r="G70" s="357">
        <v>1</v>
      </c>
      <c r="H70" s="768">
        <v>95000</v>
      </c>
      <c r="I70" s="779">
        <f>H70*0.732</f>
        <v>69540</v>
      </c>
      <c r="J70" s="357" t="s">
        <v>387</v>
      </c>
      <c r="K70" s="357" t="s">
        <v>32</v>
      </c>
      <c r="L70" s="780" t="s">
        <v>160</v>
      </c>
      <c r="M70" s="358">
        <v>41699</v>
      </c>
      <c r="N70" s="358">
        <v>41760</v>
      </c>
      <c r="O70" s="358">
        <v>41760</v>
      </c>
      <c r="P70" s="358"/>
      <c r="Q70" s="781"/>
      <c r="R70" s="359"/>
      <c r="S70" s="781"/>
      <c r="T70" s="780" t="s">
        <v>401</v>
      </c>
      <c r="U70" s="304"/>
      <c r="V70" s="304"/>
      <c r="W70" s="387"/>
      <c r="X70" s="304"/>
    </row>
    <row r="71" spans="1:24" s="52" customFormat="1" ht="33.75" customHeight="1" x14ac:dyDescent="0.25">
      <c r="A71" s="252"/>
      <c r="B71" s="636"/>
      <c r="C71" s="174"/>
      <c r="D71" s="720" t="s">
        <v>449</v>
      </c>
      <c r="E71" s="721" t="s">
        <v>473</v>
      </c>
      <c r="F71" s="16" t="s">
        <v>9</v>
      </c>
      <c r="G71" s="16">
        <v>1</v>
      </c>
      <c r="H71" s="768">
        <v>95000</v>
      </c>
      <c r="I71" s="706">
        <f t="shared" ref="I71:I72" si="1">H71*0.732</f>
        <v>69540</v>
      </c>
      <c r="J71" s="16" t="s">
        <v>387</v>
      </c>
      <c r="K71" s="16" t="s">
        <v>32</v>
      </c>
      <c r="L71" s="566" t="s">
        <v>160</v>
      </c>
      <c r="M71" s="410" t="s">
        <v>427</v>
      </c>
      <c r="N71" s="410" t="s">
        <v>475</v>
      </c>
      <c r="O71" s="410" t="s">
        <v>396</v>
      </c>
      <c r="P71" s="410"/>
      <c r="Q71" s="567"/>
      <c r="R71" s="564"/>
      <c r="S71" s="567"/>
      <c r="T71" s="566" t="s">
        <v>381</v>
      </c>
      <c r="U71" s="304"/>
      <c r="V71" s="304"/>
      <c r="W71" s="387"/>
      <c r="X71" s="304"/>
    </row>
    <row r="72" spans="1:24" s="52" customFormat="1" ht="33.75" customHeight="1" x14ac:dyDescent="0.25">
      <c r="A72" s="252"/>
      <c r="B72" s="636"/>
      <c r="C72" s="174"/>
      <c r="D72" s="720" t="s">
        <v>450</v>
      </c>
      <c r="E72" s="721" t="s">
        <v>474</v>
      </c>
      <c r="F72" s="16" t="s">
        <v>9</v>
      </c>
      <c r="G72" s="16">
        <v>1</v>
      </c>
      <c r="H72" s="768">
        <v>95000</v>
      </c>
      <c r="I72" s="706">
        <f t="shared" si="1"/>
        <v>69540</v>
      </c>
      <c r="J72" s="16" t="s">
        <v>387</v>
      </c>
      <c r="K72" s="16" t="s">
        <v>32</v>
      </c>
      <c r="L72" s="566" t="s">
        <v>160</v>
      </c>
      <c r="M72" s="410" t="s">
        <v>427</v>
      </c>
      <c r="N72" s="410" t="s">
        <v>475</v>
      </c>
      <c r="O72" s="410" t="s">
        <v>396</v>
      </c>
      <c r="P72" s="410"/>
      <c r="Q72" s="567"/>
      <c r="R72" s="564"/>
      <c r="S72" s="567"/>
      <c r="T72" s="566" t="s">
        <v>381</v>
      </c>
      <c r="U72" s="304"/>
      <c r="V72" s="304"/>
      <c r="W72" s="387"/>
      <c r="X72" s="304"/>
    </row>
    <row r="73" spans="1:24" s="52" customFormat="1" ht="33.75" customHeight="1" x14ac:dyDescent="0.25">
      <c r="A73" s="252"/>
      <c r="B73" s="636"/>
      <c r="C73" s="174"/>
      <c r="D73" s="649"/>
      <c r="E73" s="650"/>
      <c r="F73" s="406"/>
      <c r="G73" s="406"/>
      <c r="H73" s="647"/>
      <c r="I73" s="405"/>
      <c r="J73" s="16"/>
      <c r="K73" s="16"/>
      <c r="L73" s="566"/>
      <c r="M73" s="410"/>
      <c r="N73" s="410"/>
      <c r="O73" s="410"/>
      <c r="P73" s="410"/>
      <c r="Q73" s="567"/>
      <c r="R73" s="646" t="s">
        <v>443</v>
      </c>
      <c r="S73" s="646">
        <f>I69+I70+I71+I72</f>
        <v>2038620</v>
      </c>
      <c r="T73" s="566"/>
      <c r="U73" s="304"/>
      <c r="V73" s="304"/>
      <c r="W73" s="387"/>
      <c r="X73" s="304"/>
    </row>
    <row r="74" spans="1:24" s="52" customFormat="1" ht="31.5" customHeight="1" x14ac:dyDescent="0.25">
      <c r="A74" s="252"/>
      <c r="B74" s="880"/>
      <c r="C74" s="176"/>
      <c r="D74" s="651" t="s">
        <v>317</v>
      </c>
      <c r="E74" s="652" t="s">
        <v>22</v>
      </c>
      <c r="F74" s="235"/>
      <c r="G74" s="235"/>
      <c r="H74" s="236"/>
      <c r="I74" s="236"/>
      <c r="J74" s="237"/>
      <c r="K74" s="237"/>
      <c r="L74" s="238"/>
      <c r="M74" s="239"/>
      <c r="N74" s="238"/>
      <c r="O74" s="239"/>
      <c r="P74" s="239"/>
      <c r="Q74" s="240"/>
      <c r="R74" s="240"/>
      <c r="S74" s="240"/>
      <c r="T74" s="239"/>
      <c r="U74" s="304"/>
      <c r="V74" s="304"/>
      <c r="W74" s="387"/>
      <c r="X74" s="304"/>
    </row>
    <row r="75" spans="1:24" s="66" customFormat="1" ht="33.75" customHeight="1" thickBot="1" x14ac:dyDescent="0.3">
      <c r="A75" s="252" t="s">
        <v>245</v>
      </c>
      <c r="B75" s="881"/>
      <c r="C75" s="174">
        <v>1</v>
      </c>
      <c r="D75" s="263"/>
      <c r="E75" s="378" t="s">
        <v>33</v>
      </c>
      <c r="F75" s="45"/>
      <c r="G75" s="45"/>
      <c r="H75" s="74"/>
      <c r="I75" s="809">
        <v>39991531.439999998</v>
      </c>
      <c r="J75" s="45"/>
      <c r="K75" s="45"/>
      <c r="L75" s="281"/>
      <c r="M75" s="281"/>
      <c r="N75" s="281"/>
      <c r="O75" s="379"/>
      <c r="P75" s="379"/>
      <c r="Q75" s="380"/>
      <c r="R75" s="380"/>
      <c r="S75" s="380"/>
      <c r="T75" s="789"/>
      <c r="U75" s="381">
        <v>47580000</v>
      </c>
      <c r="V75" s="381">
        <v>47580000</v>
      </c>
      <c r="W75" s="230">
        <v>47580000</v>
      </c>
      <c r="X75" s="381">
        <v>1384418</v>
      </c>
    </row>
    <row r="76" spans="1:24" s="52" customFormat="1" ht="39.75" customHeight="1" thickBot="1" x14ac:dyDescent="0.3">
      <c r="A76" s="252"/>
      <c r="B76" s="881"/>
      <c r="C76" s="31"/>
      <c r="D76" s="363" t="s">
        <v>363</v>
      </c>
      <c r="E76" s="364" t="s">
        <v>37</v>
      </c>
      <c r="F76" s="365" t="s">
        <v>9</v>
      </c>
      <c r="G76" s="365">
        <v>1</v>
      </c>
      <c r="H76" s="420">
        <f>Q76/0.732</f>
        <v>66891281.939890712</v>
      </c>
      <c r="I76" s="367">
        <f>S76</f>
        <v>39991530.439999998</v>
      </c>
      <c r="J76" s="365" t="s">
        <v>7</v>
      </c>
      <c r="K76" s="365" t="s">
        <v>18</v>
      </c>
      <c r="L76" s="368" t="s">
        <v>253</v>
      </c>
      <c r="M76" s="369">
        <v>41030</v>
      </c>
      <c r="N76" s="368" t="s">
        <v>407</v>
      </c>
      <c r="O76" s="369">
        <v>41242</v>
      </c>
      <c r="P76" s="398">
        <v>113342835.66</v>
      </c>
      <c r="Q76" s="370">
        <v>48964418.380000003</v>
      </c>
      <c r="R76" s="413" t="s">
        <v>331</v>
      </c>
      <c r="S76" s="787">
        <v>39991530.439999998</v>
      </c>
      <c r="T76" s="791" t="s">
        <v>487</v>
      </c>
      <c r="U76" s="788">
        <v>47580000</v>
      </c>
      <c r="V76" s="381">
        <v>47580000</v>
      </c>
      <c r="W76" s="230">
        <v>47580000</v>
      </c>
      <c r="X76" s="381">
        <v>1384418</v>
      </c>
    </row>
    <row r="77" spans="1:24" s="52" customFormat="1" ht="39.75" customHeight="1" x14ac:dyDescent="0.25">
      <c r="A77" s="252"/>
      <c r="B77" s="881"/>
      <c r="C77" s="31"/>
      <c r="D77" s="649"/>
      <c r="E77" s="650"/>
      <c r="F77" s="406"/>
      <c r="G77" s="406"/>
      <c r="H77" s="647"/>
      <c r="I77" s="405"/>
      <c r="J77" s="16"/>
      <c r="K77" s="405"/>
      <c r="L77" s="566"/>
      <c r="M77" s="410"/>
      <c r="N77" s="410"/>
      <c r="O77" s="410"/>
      <c r="P77" s="410"/>
      <c r="Q77" s="567"/>
      <c r="R77" s="646" t="s">
        <v>443</v>
      </c>
      <c r="S77" s="646">
        <f>S76</f>
        <v>39991530.439999998</v>
      </c>
      <c r="T77" s="790"/>
      <c r="U77" s="381"/>
      <c r="V77" s="381"/>
      <c r="W77" s="381"/>
      <c r="X77" s="381"/>
    </row>
    <row r="78" spans="1:24" s="52" customFormat="1" ht="27" customHeight="1" x14ac:dyDescent="0.25">
      <c r="A78" s="252" t="s">
        <v>245</v>
      </c>
      <c r="B78" s="881"/>
      <c r="C78" s="174" t="s">
        <v>20</v>
      </c>
      <c r="D78" s="264"/>
      <c r="E78" s="258" t="s">
        <v>34</v>
      </c>
      <c r="F78" s="16"/>
      <c r="G78" s="45"/>
      <c r="H78" s="74"/>
      <c r="I78" s="810">
        <f>S87</f>
        <v>14776788.119999999</v>
      </c>
      <c r="J78" s="45"/>
      <c r="K78" s="45"/>
      <c r="L78" s="173"/>
      <c r="M78" s="57"/>
      <c r="N78" s="57"/>
      <c r="O78" s="9"/>
      <c r="P78" s="9"/>
      <c r="Q78" s="75"/>
      <c r="R78" s="75"/>
      <c r="S78" s="75"/>
      <c r="T78" s="344"/>
      <c r="U78" s="381">
        <v>20496000</v>
      </c>
      <c r="V78" s="381">
        <v>20496000</v>
      </c>
      <c r="W78" s="381">
        <v>20496000</v>
      </c>
      <c r="X78" s="381">
        <v>2539995</v>
      </c>
    </row>
    <row r="79" spans="1:24" s="52" customFormat="1" ht="45" customHeight="1" x14ac:dyDescent="0.25">
      <c r="A79" s="252"/>
      <c r="B79" s="881"/>
      <c r="C79" s="56"/>
      <c r="D79" s="363" t="s">
        <v>198</v>
      </c>
      <c r="E79" s="478" t="s">
        <v>252</v>
      </c>
      <c r="F79" s="477" t="s">
        <v>9</v>
      </c>
      <c r="G79" s="477">
        <v>1</v>
      </c>
      <c r="H79" s="366">
        <f>I79/0.732</f>
        <v>4258238.9890710386</v>
      </c>
      <c r="I79" s="367">
        <f>S79</f>
        <v>3117030.94</v>
      </c>
      <c r="J79" s="365" t="s">
        <v>12</v>
      </c>
      <c r="K79" s="365" t="s">
        <v>19</v>
      </c>
      <c r="L79" s="477" t="s">
        <v>122</v>
      </c>
      <c r="M79" s="479" t="s">
        <v>343</v>
      </c>
      <c r="N79" s="368" t="s">
        <v>408</v>
      </c>
      <c r="O79" s="369">
        <v>41347</v>
      </c>
      <c r="P79" s="485">
        <v>7680000</v>
      </c>
      <c r="Q79" s="370">
        <v>3268363.26</v>
      </c>
      <c r="R79" s="370" t="s">
        <v>331</v>
      </c>
      <c r="S79" s="370">
        <v>3117030.94</v>
      </c>
      <c r="T79" s="425">
        <v>41811</v>
      </c>
      <c r="U79" s="304"/>
      <c r="V79" s="304"/>
      <c r="W79" s="387"/>
      <c r="X79" s="304"/>
    </row>
    <row r="80" spans="1:24" s="52" customFormat="1" ht="37.5" customHeight="1" x14ac:dyDescent="0.25">
      <c r="A80" s="252"/>
      <c r="B80" s="881"/>
      <c r="C80" s="56"/>
      <c r="D80" s="363" t="s">
        <v>199</v>
      </c>
      <c r="E80" s="478" t="s">
        <v>41</v>
      </c>
      <c r="F80" s="477" t="s">
        <v>9</v>
      </c>
      <c r="G80" s="477">
        <v>1</v>
      </c>
      <c r="H80" s="366">
        <v>13620386</v>
      </c>
      <c r="I80" s="367">
        <f>S80</f>
        <v>8271186.4400000004</v>
      </c>
      <c r="J80" s="365" t="s">
        <v>12</v>
      </c>
      <c r="K80" s="365" t="s">
        <v>19</v>
      </c>
      <c r="L80" s="477" t="s">
        <v>122</v>
      </c>
      <c r="M80" s="479" t="s">
        <v>376</v>
      </c>
      <c r="N80" s="368" t="s">
        <v>377</v>
      </c>
      <c r="O80" s="369">
        <v>41660</v>
      </c>
      <c r="P80" s="485">
        <v>24400000</v>
      </c>
      <c r="Q80" s="370">
        <v>8030278.0999999996</v>
      </c>
      <c r="R80" s="370" t="s">
        <v>331</v>
      </c>
      <c r="S80" s="370">
        <v>8271186.4400000004</v>
      </c>
      <c r="T80" s="425">
        <v>41997</v>
      </c>
      <c r="U80" s="304"/>
      <c r="V80" s="304"/>
      <c r="W80" s="387"/>
      <c r="X80" s="304"/>
    </row>
    <row r="81" spans="1:61" s="21" customFormat="1" ht="41.25" customHeight="1" x14ac:dyDescent="0.25">
      <c r="A81" s="29"/>
      <c r="B81" s="881"/>
      <c r="C81" s="56"/>
      <c r="D81" s="755" t="s">
        <v>200</v>
      </c>
      <c r="E81" s="769" t="s">
        <v>254</v>
      </c>
      <c r="F81" s="904" t="s">
        <v>9</v>
      </c>
      <c r="G81" s="904">
        <v>3</v>
      </c>
      <c r="H81" s="770">
        <f t="shared" ref="H81:H83" si="2">Q81/0.732</f>
        <v>1729472.3497267759</v>
      </c>
      <c r="I81" s="759">
        <f>S81</f>
        <v>1243107.97</v>
      </c>
      <c r="J81" s="883" t="s">
        <v>12</v>
      </c>
      <c r="K81" s="883" t="s">
        <v>19</v>
      </c>
      <c r="L81" s="883" t="s">
        <v>122</v>
      </c>
      <c r="M81" s="962">
        <v>40899</v>
      </c>
      <c r="N81" s="855" t="s">
        <v>255</v>
      </c>
      <c r="O81" s="763">
        <v>40976</v>
      </c>
      <c r="P81" s="771">
        <v>2972000</v>
      </c>
      <c r="Q81" s="765">
        <v>1265973.76</v>
      </c>
      <c r="R81" s="765" t="s">
        <v>331</v>
      </c>
      <c r="S81" s="765">
        <v>1243107.97</v>
      </c>
      <c r="T81" s="767">
        <v>41151</v>
      </c>
      <c r="U81" s="306"/>
      <c r="V81" s="306"/>
      <c r="W81" s="385"/>
      <c r="X81" s="653"/>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row>
    <row r="82" spans="1:61" ht="39" customHeight="1" x14ac:dyDescent="0.25">
      <c r="B82" s="881"/>
      <c r="C82" s="56"/>
      <c r="D82" s="363" t="s">
        <v>201</v>
      </c>
      <c r="E82" s="478" t="s">
        <v>256</v>
      </c>
      <c r="F82" s="969"/>
      <c r="G82" s="969"/>
      <c r="H82" s="366">
        <f t="shared" si="2"/>
        <v>1380319.1120218579</v>
      </c>
      <c r="I82" s="367">
        <f>S82</f>
        <v>984212.62</v>
      </c>
      <c r="J82" s="856"/>
      <c r="K82" s="856"/>
      <c r="L82" s="856"/>
      <c r="M82" s="856"/>
      <c r="N82" s="856"/>
      <c r="O82" s="657">
        <v>40976</v>
      </c>
      <c r="P82" s="398">
        <v>2372000</v>
      </c>
      <c r="Q82" s="413">
        <v>1010393.59</v>
      </c>
      <c r="R82" s="413" t="s">
        <v>331</v>
      </c>
      <c r="S82" s="413">
        <v>984212.62</v>
      </c>
      <c r="T82" s="425">
        <v>41151</v>
      </c>
      <c r="U82" s="308"/>
      <c r="V82" s="308"/>
      <c r="W82" s="387"/>
      <c r="X82" s="304"/>
    </row>
    <row r="83" spans="1:61" s="27" customFormat="1" ht="33" customHeight="1" x14ac:dyDescent="0.25">
      <c r="A83" s="29"/>
      <c r="B83" s="881"/>
      <c r="C83" s="56"/>
      <c r="D83" s="434" t="s">
        <v>202</v>
      </c>
      <c r="E83" s="433" t="s">
        <v>256</v>
      </c>
      <c r="F83" s="970"/>
      <c r="G83" s="970"/>
      <c r="H83" s="436">
        <f t="shared" si="2"/>
        <v>1240657.8278688525</v>
      </c>
      <c r="I83" s="437">
        <f>+S83</f>
        <v>908161.53</v>
      </c>
      <c r="J83" s="857"/>
      <c r="K83" s="857"/>
      <c r="L83" s="857"/>
      <c r="M83" s="857"/>
      <c r="N83" s="857"/>
      <c r="O83" s="532">
        <v>40976</v>
      </c>
      <c r="P83" s="458">
        <v>2132000</v>
      </c>
      <c r="Q83" s="440">
        <v>908161.53</v>
      </c>
      <c r="R83" s="440" t="s">
        <v>331</v>
      </c>
      <c r="S83" s="440">
        <f>+Q83</f>
        <v>908161.53</v>
      </c>
      <c r="T83" s="665">
        <v>41151</v>
      </c>
      <c r="U83" s="308"/>
      <c r="V83" s="308"/>
      <c r="W83" s="387"/>
      <c r="X83" s="304"/>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row>
    <row r="84" spans="1:61" s="27" customFormat="1" ht="37.5" customHeight="1" x14ac:dyDescent="0.25">
      <c r="A84" s="29"/>
      <c r="B84" s="881"/>
      <c r="C84" s="56"/>
      <c r="D84" s="464" t="s">
        <v>260</v>
      </c>
      <c r="E84" s="465" t="s">
        <v>263</v>
      </c>
      <c r="F84" s="858" t="s">
        <v>311</v>
      </c>
      <c r="G84" s="859"/>
      <c r="H84" s="859"/>
      <c r="I84" s="859"/>
      <c r="J84" s="859"/>
      <c r="K84" s="859"/>
      <c r="L84" s="859"/>
      <c r="M84" s="859"/>
      <c r="N84" s="859"/>
      <c r="O84" s="859"/>
      <c r="P84" s="859"/>
      <c r="Q84" s="859"/>
      <c r="R84" s="859"/>
      <c r="S84" s="859"/>
      <c r="T84" s="860"/>
      <c r="U84" s="308"/>
      <c r="V84" s="308"/>
      <c r="W84" s="387"/>
      <c r="X84" s="304"/>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row>
    <row r="85" spans="1:61" s="27" customFormat="1" ht="39.75" customHeight="1" x14ac:dyDescent="0.25">
      <c r="A85" s="29"/>
      <c r="B85" s="881"/>
      <c r="C85" s="56"/>
      <c r="D85" s="461" t="s">
        <v>268</v>
      </c>
      <c r="E85" s="549" t="s">
        <v>269</v>
      </c>
      <c r="F85" s="858" t="s">
        <v>311</v>
      </c>
      <c r="G85" s="859"/>
      <c r="H85" s="859"/>
      <c r="I85" s="859"/>
      <c r="J85" s="859"/>
      <c r="K85" s="859"/>
      <c r="L85" s="859"/>
      <c r="M85" s="859"/>
      <c r="N85" s="859"/>
      <c r="O85" s="859"/>
      <c r="P85" s="859"/>
      <c r="Q85" s="859"/>
      <c r="R85" s="859"/>
      <c r="S85" s="859"/>
      <c r="T85" s="860"/>
      <c r="U85" s="381"/>
      <c r="V85" s="381"/>
      <c r="W85" s="381">
        <v>5919600</v>
      </c>
      <c r="X85" s="381">
        <v>2000000</v>
      </c>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row>
    <row r="86" spans="1:61" s="27" customFormat="1" ht="41.25" customHeight="1" x14ac:dyDescent="0.25">
      <c r="A86" s="29"/>
      <c r="B86" s="881"/>
      <c r="C86" s="56"/>
      <c r="D86" s="340" t="s">
        <v>294</v>
      </c>
      <c r="E86" s="577" t="s">
        <v>295</v>
      </c>
      <c r="F86" s="435" t="s">
        <v>9</v>
      </c>
      <c r="G86" s="435">
        <v>1</v>
      </c>
      <c r="H86" s="436">
        <f>Q86/0.732</f>
        <v>1016898.9071038251</v>
      </c>
      <c r="I86" s="437">
        <f>+S86</f>
        <v>253088.62</v>
      </c>
      <c r="J86" s="435" t="s">
        <v>12</v>
      </c>
      <c r="K86" s="435" t="s">
        <v>32</v>
      </c>
      <c r="L86" s="435" t="s">
        <v>122</v>
      </c>
      <c r="M86" s="533" t="s">
        <v>319</v>
      </c>
      <c r="N86" s="533" t="s">
        <v>320</v>
      </c>
      <c r="O86" s="533">
        <v>41082</v>
      </c>
      <c r="P86" s="445">
        <v>1905000</v>
      </c>
      <c r="Q86" s="440">
        <v>744370</v>
      </c>
      <c r="R86" s="440">
        <v>491281.11</v>
      </c>
      <c r="S86" s="437">
        <v>253088.62</v>
      </c>
      <c r="T86" s="665">
        <v>41291</v>
      </c>
      <c r="U86" s="308"/>
      <c r="V86" s="308"/>
      <c r="W86" s="387"/>
      <c r="X86" s="304"/>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row>
    <row r="87" spans="1:61" s="27" customFormat="1" ht="34.5" customHeight="1" x14ac:dyDescent="0.25">
      <c r="A87" s="29"/>
      <c r="B87" s="881"/>
      <c r="C87" s="56"/>
      <c r="D87" s="264"/>
      <c r="E87" s="565"/>
      <c r="F87" s="16"/>
      <c r="G87" s="16"/>
      <c r="H87" s="404"/>
      <c r="I87" s="405"/>
      <c r="J87" s="16"/>
      <c r="K87" s="16"/>
      <c r="L87" s="722"/>
      <c r="M87" s="722"/>
      <c r="N87" s="173"/>
      <c r="O87" s="173"/>
      <c r="P87" s="173"/>
      <c r="Q87" s="75"/>
      <c r="R87" s="646" t="s">
        <v>443</v>
      </c>
      <c r="S87" s="646">
        <f>S79+S80+S81+S82+S83+S86</f>
        <v>14776788.119999999</v>
      </c>
      <c r="T87" s="57"/>
      <c r="U87" s="308"/>
      <c r="V87" s="308"/>
      <c r="W87" s="304"/>
      <c r="X87" s="304"/>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row>
    <row r="88" spans="1:61" s="27" customFormat="1" ht="25.95" customHeight="1" x14ac:dyDescent="0.25">
      <c r="A88" s="29" t="s">
        <v>245</v>
      </c>
      <c r="B88" s="881"/>
      <c r="C88" s="218" t="s">
        <v>28</v>
      </c>
      <c r="D88" s="269"/>
      <c r="E88" s="278" t="s">
        <v>35</v>
      </c>
      <c r="F88" s="14"/>
      <c r="G88" s="216"/>
      <c r="H88" s="54"/>
      <c r="I88" s="811">
        <f>S95</f>
        <v>13189248.34</v>
      </c>
      <c r="J88" s="216"/>
      <c r="K88" s="216"/>
      <c r="L88" s="23"/>
      <c r="M88" s="32"/>
      <c r="N88" s="34"/>
      <c r="O88" s="10"/>
      <c r="P88" s="10"/>
      <c r="Q88" s="42"/>
      <c r="R88" s="42"/>
      <c r="S88" s="42"/>
      <c r="T88" s="13"/>
      <c r="U88" s="381"/>
      <c r="V88" s="381"/>
      <c r="W88" s="381">
        <v>5358358</v>
      </c>
      <c r="X88" s="381">
        <v>1355833</v>
      </c>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row>
    <row r="89" spans="1:61" s="73" customFormat="1" ht="36" customHeight="1" x14ac:dyDescent="0.25">
      <c r="A89" s="251"/>
      <c r="B89" s="881"/>
      <c r="C89" s="885" t="s">
        <v>228</v>
      </c>
      <c r="D89" s="755" t="s">
        <v>264</v>
      </c>
      <c r="E89" s="772" t="s">
        <v>265</v>
      </c>
      <c r="F89" s="971" t="s">
        <v>9</v>
      </c>
      <c r="G89" s="971">
        <v>2</v>
      </c>
      <c r="H89" s="865">
        <f>5000000+2320161</f>
        <v>7320161</v>
      </c>
      <c r="I89" s="972">
        <f>S89+S90</f>
        <v>5035950.4399999995</v>
      </c>
      <c r="J89" s="863" t="s">
        <v>12</v>
      </c>
      <c r="K89" s="863" t="s">
        <v>19</v>
      </c>
      <c r="L89" s="884" t="s">
        <v>160</v>
      </c>
      <c r="M89" s="861">
        <v>41377</v>
      </c>
      <c r="N89" s="861">
        <v>41416</v>
      </c>
      <c r="O89" s="861">
        <v>41449</v>
      </c>
      <c r="P89" s="771">
        <v>6550000</v>
      </c>
      <c r="Q89" s="759">
        <v>2571451.0099999998</v>
      </c>
      <c r="R89" s="759"/>
      <c r="S89" s="759">
        <v>2471563.7599999998</v>
      </c>
      <c r="T89" s="767">
        <v>41625</v>
      </c>
      <c r="U89" s="309"/>
      <c r="V89" s="309"/>
      <c r="W89" s="384"/>
      <c r="X89" s="305"/>
    </row>
    <row r="90" spans="1:61" s="21" customFormat="1" ht="36.75" customHeight="1" x14ac:dyDescent="0.25">
      <c r="A90" s="29"/>
      <c r="B90" s="881"/>
      <c r="C90" s="886"/>
      <c r="D90" s="755" t="s">
        <v>266</v>
      </c>
      <c r="E90" s="772" t="s">
        <v>415</v>
      </c>
      <c r="F90" s="866"/>
      <c r="G90" s="866"/>
      <c r="H90" s="866"/>
      <c r="I90" s="866"/>
      <c r="J90" s="864"/>
      <c r="K90" s="864"/>
      <c r="L90" s="864"/>
      <c r="M90" s="862"/>
      <c r="N90" s="862"/>
      <c r="O90" s="862"/>
      <c r="P90" s="771">
        <v>6845000</v>
      </c>
      <c r="Q90" s="759">
        <v>2687264.45</v>
      </c>
      <c r="R90" s="759"/>
      <c r="S90" s="759">
        <v>2564386.6800000002</v>
      </c>
      <c r="T90" s="767">
        <v>41635</v>
      </c>
      <c r="U90" s="306"/>
      <c r="V90" s="306"/>
      <c r="W90" s="385"/>
      <c r="X90" s="653"/>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row>
    <row r="91" spans="1:61" s="21" customFormat="1" ht="37.5" customHeight="1" x14ac:dyDescent="0.25">
      <c r="A91" s="29"/>
      <c r="B91" s="881"/>
      <c r="C91" s="327"/>
      <c r="D91" s="604" t="s">
        <v>296</v>
      </c>
      <c r="E91" s="442" t="s">
        <v>270</v>
      </c>
      <c r="F91" s="435" t="s">
        <v>9</v>
      </c>
      <c r="G91" s="435">
        <v>1</v>
      </c>
      <c r="H91" s="436">
        <f>Q91/0.732</f>
        <v>3508265.0273224046</v>
      </c>
      <c r="I91" s="522">
        <f>+S91</f>
        <v>549009.4</v>
      </c>
      <c r="J91" s="435" t="s">
        <v>12</v>
      </c>
      <c r="K91" s="435" t="s">
        <v>32</v>
      </c>
      <c r="L91" s="435" t="s">
        <v>122</v>
      </c>
      <c r="M91" s="443" t="s">
        <v>321</v>
      </c>
      <c r="N91" s="444">
        <v>41030</v>
      </c>
      <c r="O91" s="532">
        <v>41078</v>
      </c>
      <c r="P91" s="445">
        <v>5993000</v>
      </c>
      <c r="Q91" s="440">
        <v>2568050</v>
      </c>
      <c r="R91" s="440">
        <v>2019040.34</v>
      </c>
      <c r="S91" s="437">
        <v>549009.4</v>
      </c>
      <c r="T91" s="665">
        <v>41295</v>
      </c>
      <c r="U91" s="306"/>
      <c r="V91" s="306"/>
      <c r="W91" s="385"/>
      <c r="X91" s="653"/>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row>
    <row r="92" spans="1:61" s="73" customFormat="1" ht="33.75" customHeight="1" x14ac:dyDescent="0.25">
      <c r="A92" s="251"/>
      <c r="B92" s="881"/>
      <c r="C92" s="885" t="s">
        <v>228</v>
      </c>
      <c r="D92" s="743" t="s">
        <v>452</v>
      </c>
      <c r="E92" s="744" t="s">
        <v>477</v>
      </c>
      <c r="F92" s="890" t="s">
        <v>9</v>
      </c>
      <c r="G92" s="890">
        <v>3</v>
      </c>
      <c r="H92" s="963">
        <f>I92/0.732</f>
        <v>9562841.5300546456</v>
      </c>
      <c r="I92" s="887">
        <v>7000000</v>
      </c>
      <c r="J92" s="887" t="s">
        <v>12</v>
      </c>
      <c r="K92" s="887" t="s">
        <v>19</v>
      </c>
      <c r="L92" s="887" t="s">
        <v>160</v>
      </c>
      <c r="M92" s="968">
        <v>41760</v>
      </c>
      <c r="N92" s="893" t="s">
        <v>468</v>
      </c>
      <c r="O92" s="893" t="s">
        <v>478</v>
      </c>
      <c r="P92" s="745"/>
      <c r="Q92" s="702"/>
      <c r="R92" s="702"/>
      <c r="S92" s="887">
        <v>7604288.5</v>
      </c>
      <c r="T92" s="893" t="s">
        <v>381</v>
      </c>
      <c r="U92" s="309"/>
      <c r="V92" s="309"/>
      <c r="W92" s="384"/>
      <c r="X92" s="305"/>
    </row>
    <row r="93" spans="1:61" s="21" customFormat="1" ht="36.75" customHeight="1" x14ac:dyDescent="0.25">
      <c r="A93" s="29"/>
      <c r="B93" s="881"/>
      <c r="C93" s="886"/>
      <c r="D93" s="743" t="s">
        <v>453</v>
      </c>
      <c r="E93" s="744" t="s">
        <v>270</v>
      </c>
      <c r="F93" s="891"/>
      <c r="G93" s="891"/>
      <c r="H93" s="964"/>
      <c r="I93" s="888"/>
      <c r="J93" s="888"/>
      <c r="K93" s="888"/>
      <c r="L93" s="888"/>
      <c r="M93" s="958"/>
      <c r="N93" s="958"/>
      <c r="O93" s="958"/>
      <c r="P93" s="745"/>
      <c r="Q93" s="702"/>
      <c r="R93" s="702"/>
      <c r="S93" s="888"/>
      <c r="T93" s="894"/>
      <c r="U93" s="306"/>
      <c r="V93" s="306"/>
      <c r="W93" s="385"/>
      <c r="X93" s="653"/>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row>
    <row r="94" spans="1:61" s="21" customFormat="1" ht="36" customHeight="1" x14ac:dyDescent="0.25">
      <c r="A94" s="29"/>
      <c r="B94" s="881"/>
      <c r="C94" s="741"/>
      <c r="D94" s="743" t="s">
        <v>476</v>
      </c>
      <c r="E94" s="744" t="s">
        <v>477</v>
      </c>
      <c r="F94" s="892"/>
      <c r="G94" s="892"/>
      <c r="H94" s="965"/>
      <c r="I94" s="889"/>
      <c r="J94" s="889"/>
      <c r="K94" s="889"/>
      <c r="L94" s="889"/>
      <c r="M94" s="959"/>
      <c r="N94" s="959"/>
      <c r="O94" s="959"/>
      <c r="P94" s="745"/>
      <c r="Q94" s="702"/>
      <c r="R94" s="702"/>
      <c r="S94" s="889"/>
      <c r="T94" s="895"/>
      <c r="U94" s="306"/>
      <c r="V94" s="306"/>
      <c r="W94" s="653"/>
      <c r="X94" s="653"/>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row>
    <row r="95" spans="1:61" s="21" customFormat="1" ht="27.6" customHeight="1" x14ac:dyDescent="0.25">
      <c r="A95" s="29"/>
      <c r="B95" s="881"/>
      <c r="C95" s="637"/>
      <c r="D95" s="264"/>
      <c r="E95" s="565"/>
      <c r="F95" s="16"/>
      <c r="G95" s="16"/>
      <c r="H95" s="404"/>
      <c r="I95" s="405"/>
      <c r="J95" s="16"/>
      <c r="K95" s="16"/>
      <c r="L95" s="57"/>
      <c r="M95" s="173"/>
      <c r="N95" s="173"/>
      <c r="O95" s="173"/>
      <c r="P95" s="173"/>
      <c r="Q95" s="75"/>
      <c r="R95" s="646" t="s">
        <v>443</v>
      </c>
      <c r="S95" s="646">
        <f>SUM(S89:S94)</f>
        <v>13189248.34</v>
      </c>
      <c r="T95" s="57"/>
      <c r="U95" s="306"/>
      <c r="V95" s="306"/>
      <c r="W95" s="653"/>
      <c r="X95" s="653"/>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row>
    <row r="96" spans="1:61" s="22" customFormat="1" ht="36" customHeight="1" x14ac:dyDescent="0.25">
      <c r="A96" s="194" t="s">
        <v>245</v>
      </c>
      <c r="B96" s="881"/>
      <c r="C96" s="175" t="s">
        <v>249</v>
      </c>
      <c r="D96" s="270"/>
      <c r="E96" s="258" t="s">
        <v>47</v>
      </c>
      <c r="F96" s="45"/>
      <c r="G96" s="45"/>
      <c r="H96" s="215"/>
      <c r="I96" s="811">
        <v>7943096</v>
      </c>
      <c r="J96" s="16"/>
      <c r="K96" s="16"/>
      <c r="L96" s="241"/>
      <c r="M96" s="242"/>
      <c r="N96" s="8"/>
      <c r="O96" s="574"/>
      <c r="P96" s="243"/>
      <c r="Q96" s="75"/>
      <c r="R96" s="75"/>
      <c r="S96" s="75"/>
      <c r="T96" s="173"/>
      <c r="U96" s="381"/>
      <c r="V96" s="381"/>
      <c r="W96" s="381">
        <v>2928000</v>
      </c>
      <c r="X96" s="381">
        <v>2602196</v>
      </c>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row>
    <row r="97" spans="1:61" s="52" customFormat="1" ht="42" customHeight="1" x14ac:dyDescent="0.25">
      <c r="A97" s="252"/>
      <c r="B97" s="881"/>
      <c r="C97" s="214"/>
      <c r="D97" s="578" t="s">
        <v>250</v>
      </c>
      <c r="E97" s="579" t="s">
        <v>262</v>
      </c>
      <c r="F97" s="435" t="s">
        <v>9</v>
      </c>
      <c r="G97" s="580">
        <v>1</v>
      </c>
      <c r="H97" s="581">
        <f>I97/0.732</f>
        <v>2226153.1147540985</v>
      </c>
      <c r="I97" s="437">
        <f>+S97</f>
        <v>1629544.08</v>
      </c>
      <c r="J97" s="582" t="s">
        <v>12</v>
      </c>
      <c r="K97" s="435" t="s">
        <v>19</v>
      </c>
      <c r="L97" s="435" t="s">
        <v>122</v>
      </c>
      <c r="M97" s="532">
        <v>40869</v>
      </c>
      <c r="N97" s="562" t="s">
        <v>257</v>
      </c>
      <c r="O97" s="438">
        <v>40970</v>
      </c>
      <c r="P97" s="458">
        <v>3241000</v>
      </c>
      <c r="Q97" s="440">
        <v>1459646.91</v>
      </c>
      <c r="R97" s="557" t="s">
        <v>331</v>
      </c>
      <c r="S97" s="557">
        <v>1629544.08</v>
      </c>
      <c r="T97" s="665">
        <v>41258</v>
      </c>
      <c r="U97" s="308"/>
      <c r="V97" s="308"/>
      <c r="W97" s="387"/>
      <c r="X97" s="304"/>
    </row>
    <row r="98" spans="1:61" s="52" customFormat="1" ht="36" customHeight="1" x14ac:dyDescent="0.25">
      <c r="A98" s="252"/>
      <c r="B98" s="881"/>
      <c r="C98" s="214"/>
      <c r="D98" s="746" t="s">
        <v>261</v>
      </c>
      <c r="E98" s="747" t="s">
        <v>298</v>
      </c>
      <c r="F98" s="748" t="s">
        <v>9</v>
      </c>
      <c r="G98" s="748">
        <v>1</v>
      </c>
      <c r="H98" s="749">
        <f>I98/0.732</f>
        <v>5433215.0409836071</v>
      </c>
      <c r="I98" s="356">
        <v>3977113.41</v>
      </c>
      <c r="J98" s="748" t="s">
        <v>12</v>
      </c>
      <c r="K98" s="748" t="s">
        <v>32</v>
      </c>
      <c r="L98" s="748" t="s">
        <v>122</v>
      </c>
      <c r="M98" s="750" t="s">
        <v>471</v>
      </c>
      <c r="N98" s="754">
        <v>41717</v>
      </c>
      <c r="O98" s="753">
        <v>41760</v>
      </c>
      <c r="P98" s="751"/>
      <c r="Q98" s="752"/>
      <c r="R98" s="752"/>
      <c r="S98" s="752"/>
      <c r="T98" s="753" t="s">
        <v>381</v>
      </c>
      <c r="U98" s="308"/>
      <c r="V98" s="308"/>
      <c r="W98" s="387"/>
      <c r="X98" s="304"/>
    </row>
    <row r="99" spans="1:61" s="52" customFormat="1" ht="37.5" customHeight="1" x14ac:dyDescent="0.25">
      <c r="A99" s="252"/>
      <c r="B99" s="881"/>
      <c r="C99" s="214"/>
      <c r="D99" s="421" t="s">
        <v>297</v>
      </c>
      <c r="E99" s="583" t="s">
        <v>298</v>
      </c>
      <c r="F99" s="365" t="s">
        <v>9</v>
      </c>
      <c r="G99" s="365">
        <v>1</v>
      </c>
      <c r="H99" s="374">
        <f>Q99/0.732</f>
        <v>7522737.7049180325</v>
      </c>
      <c r="I99" s="367">
        <f>+S99</f>
        <v>2336438.77</v>
      </c>
      <c r="J99" s="365" t="s">
        <v>12</v>
      </c>
      <c r="K99" s="365" t="s">
        <v>32</v>
      </c>
      <c r="L99" s="365" t="s">
        <v>122</v>
      </c>
      <c r="M99" s="584" t="s">
        <v>322</v>
      </c>
      <c r="N99" s="584" t="s">
        <v>323</v>
      </c>
      <c r="O99" s="369">
        <v>40833</v>
      </c>
      <c r="P99" s="569">
        <v>11790000</v>
      </c>
      <c r="Q99" s="370">
        <v>5506644</v>
      </c>
      <c r="R99" s="370">
        <v>3170205.32</v>
      </c>
      <c r="S99" s="367">
        <v>2336438.77</v>
      </c>
      <c r="T99" s="425">
        <v>41689</v>
      </c>
      <c r="U99" s="308"/>
      <c r="V99" s="308"/>
      <c r="W99" s="387"/>
      <c r="X99" s="304"/>
    </row>
    <row r="100" spans="1:61" s="52" customFormat="1" ht="27" customHeight="1" x14ac:dyDescent="0.25">
      <c r="A100" s="252"/>
      <c r="B100" s="881"/>
      <c r="C100" s="214"/>
      <c r="D100" s="264"/>
      <c r="E100" s="565"/>
      <c r="F100" s="16"/>
      <c r="G100" s="16"/>
      <c r="H100" s="404"/>
      <c r="I100" s="405"/>
      <c r="J100" s="16"/>
      <c r="K100" s="16"/>
      <c r="L100" s="568">
        <f>I96-S100</f>
        <v>-0.25999999977648258</v>
      </c>
      <c r="M100" s="568">
        <v>71858.740000000224</v>
      </c>
      <c r="N100" s="173"/>
      <c r="O100" s="173"/>
      <c r="P100" s="173"/>
      <c r="Q100" s="75"/>
      <c r="R100" s="646" t="s">
        <v>443</v>
      </c>
      <c r="S100" s="646">
        <f>S99+S97+I98</f>
        <v>7943096.2599999998</v>
      </c>
      <c r="T100" s="57"/>
      <c r="U100" s="308"/>
      <c r="V100" s="308"/>
      <c r="W100" s="304"/>
      <c r="X100" s="304"/>
    </row>
    <row r="101" spans="1:61" s="66" customFormat="1" ht="53.25" customHeight="1" x14ac:dyDescent="0.25">
      <c r="A101" s="251" t="s">
        <v>245</v>
      </c>
      <c r="B101" s="881"/>
      <c r="C101" s="466" t="s">
        <v>359</v>
      </c>
      <c r="D101" s="467"/>
      <c r="E101" s="378" t="s">
        <v>360</v>
      </c>
      <c r="F101" s="45"/>
      <c r="G101" s="45"/>
      <c r="H101" s="47"/>
      <c r="I101" s="811">
        <v>2210432</v>
      </c>
      <c r="J101" s="45"/>
      <c r="K101" s="45"/>
      <c r="L101" s="48"/>
      <c r="M101" s="468"/>
      <c r="N101" s="46"/>
      <c r="O101" s="469"/>
      <c r="P101" s="469"/>
      <c r="Q101" s="380"/>
      <c r="R101" s="380"/>
      <c r="S101" s="380"/>
      <c r="T101" s="172"/>
      <c r="U101" s="381"/>
      <c r="V101" s="381"/>
      <c r="W101" s="381">
        <v>2928000</v>
      </c>
      <c r="X101" s="381">
        <v>2602196</v>
      </c>
    </row>
    <row r="102" spans="1:61" s="22" customFormat="1" ht="59.25" customHeight="1" x14ac:dyDescent="0.25">
      <c r="A102" s="194"/>
      <c r="B102" s="881"/>
      <c r="C102" s="148"/>
      <c r="D102" s="587" t="s">
        <v>361</v>
      </c>
      <c r="E102" s="371" t="s">
        <v>372</v>
      </c>
      <c r="F102" s="365" t="s">
        <v>9</v>
      </c>
      <c r="G102" s="481">
        <v>1</v>
      </c>
      <c r="H102" s="366">
        <f>I102/0.732</f>
        <v>3019716.0109289619</v>
      </c>
      <c r="I102" s="370">
        <f>S102</f>
        <v>2210432.12</v>
      </c>
      <c r="J102" s="482" t="s">
        <v>12</v>
      </c>
      <c r="K102" s="365" t="s">
        <v>19</v>
      </c>
      <c r="L102" s="365" t="s">
        <v>122</v>
      </c>
      <c r="M102" s="369" t="s">
        <v>321</v>
      </c>
      <c r="N102" s="368">
        <v>41030</v>
      </c>
      <c r="O102" s="369">
        <v>41547</v>
      </c>
      <c r="P102" s="569">
        <v>6505765</v>
      </c>
      <c r="Q102" s="370">
        <v>2361267.7799999998</v>
      </c>
      <c r="R102" s="370" t="s">
        <v>331</v>
      </c>
      <c r="S102" s="370">
        <v>2210432.12</v>
      </c>
      <c r="T102" s="425">
        <v>41724</v>
      </c>
      <c r="U102" s="424"/>
      <c r="V102" s="424"/>
      <c r="W102" s="424"/>
      <c r="X102" s="424"/>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row>
    <row r="103" spans="1:61" s="22" customFormat="1" ht="29.25" customHeight="1" x14ac:dyDescent="0.25">
      <c r="A103" s="194"/>
      <c r="B103" s="881"/>
      <c r="C103" s="148"/>
      <c r="D103" s="264"/>
      <c r="E103" s="565"/>
      <c r="F103" s="16"/>
      <c r="G103" s="16"/>
      <c r="H103" s="404"/>
      <c r="I103" s="405"/>
      <c r="J103" s="16"/>
      <c r="K103" s="16"/>
      <c r="L103" s="568">
        <f>I101-S103</f>
        <v>-0.12000000011175871</v>
      </c>
      <c r="M103" s="568">
        <v>199110.46999999974</v>
      </c>
      <c r="N103" s="173"/>
      <c r="O103" s="173"/>
      <c r="P103" s="173"/>
      <c r="Q103" s="75"/>
      <c r="R103" s="646" t="s">
        <v>443</v>
      </c>
      <c r="S103" s="646">
        <f>S102</f>
        <v>2210432.12</v>
      </c>
      <c r="T103" s="57"/>
      <c r="U103" s="424"/>
      <c r="V103" s="424"/>
      <c r="W103" s="424"/>
      <c r="X103" s="424"/>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row>
    <row r="104" spans="1:61" s="22" customFormat="1" ht="27" customHeight="1" x14ac:dyDescent="0.25">
      <c r="A104" s="194"/>
      <c r="B104" s="882"/>
      <c r="C104" s="148"/>
      <c r="D104" s="585"/>
      <c r="E104" s="280" t="s">
        <v>36</v>
      </c>
      <c r="F104" s="89"/>
      <c r="G104" s="89"/>
      <c r="H104" s="470"/>
      <c r="I104" s="408">
        <f>I63+I75+I78+I88+I96+I101+I68</f>
        <v>80421786.209999993</v>
      </c>
      <c r="J104" s="89"/>
      <c r="K104" s="89"/>
      <c r="L104" s="89"/>
      <c r="M104" s="471"/>
      <c r="N104" s="472"/>
      <c r="O104" s="554"/>
      <c r="P104" s="473"/>
      <c r="Q104" s="473"/>
      <c r="R104" s="473"/>
      <c r="S104" s="408">
        <f>S76+S79+S81+S82+S83+S86+S89+S90+S91+S97+S99+S102+S65+S64+S80</f>
        <v>66670003.679999985</v>
      </c>
      <c r="T104" s="586"/>
      <c r="U104" s="424"/>
      <c r="V104" s="424"/>
      <c r="W104" s="424"/>
      <c r="X104" s="424"/>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row>
    <row r="105" spans="1:61" s="22" customFormat="1" ht="27" customHeight="1" x14ac:dyDescent="0.25">
      <c r="A105" s="194"/>
      <c r="B105" s="316"/>
      <c r="C105" s="85"/>
      <c r="D105" s="275"/>
      <c r="E105" s="318" t="s">
        <v>273</v>
      </c>
      <c r="F105" s="87"/>
      <c r="G105" s="88"/>
      <c r="H105" s="317"/>
      <c r="I105" s="474">
        <f>I59+I104</f>
        <v>98100000.339999989</v>
      </c>
      <c r="J105" s="89"/>
      <c r="K105" s="90"/>
      <c r="L105" s="91"/>
      <c r="M105" s="91"/>
      <c r="N105" s="92"/>
      <c r="O105" s="92"/>
      <c r="P105" s="92"/>
      <c r="Q105" s="93"/>
      <c r="R105" s="93"/>
      <c r="S105" s="474">
        <f>S104+S59</f>
        <v>70948143.349999979</v>
      </c>
      <c r="T105" s="154"/>
      <c r="U105" s="303"/>
      <c r="V105" s="303"/>
      <c r="W105" s="389"/>
      <c r="X105" s="687"/>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row>
    <row r="106" spans="1:61" s="52" customFormat="1" ht="37.5" customHeight="1" x14ac:dyDescent="0.25">
      <c r="A106" s="252"/>
      <c r="B106" s="255"/>
      <c r="C106" s="37"/>
      <c r="D106" s="272"/>
      <c r="E106" s="38"/>
      <c r="F106" s="15"/>
      <c r="G106" s="37"/>
      <c r="H106" s="39"/>
      <c r="I106" s="76"/>
      <c r="J106" s="15"/>
      <c r="K106" s="15"/>
      <c r="L106" s="15"/>
      <c r="M106" s="15"/>
      <c r="N106" s="15"/>
      <c r="O106" s="35"/>
      <c r="P106" s="35"/>
      <c r="Q106" s="43"/>
      <c r="R106" s="43"/>
      <c r="S106" s="43"/>
      <c r="T106" s="7"/>
      <c r="U106" s="308"/>
      <c r="V106" s="308"/>
      <c r="W106" s="387"/>
      <c r="X106" s="304"/>
    </row>
    <row r="107" spans="1:61" s="53" customFormat="1" ht="27" customHeight="1" x14ac:dyDescent="0.25">
      <c r="A107" s="251"/>
      <c r="B107" s="496" t="s">
        <v>10</v>
      </c>
      <c r="C107" s="497"/>
      <c r="D107" s="498"/>
      <c r="E107" s="513" t="s">
        <v>16</v>
      </c>
      <c r="F107" s="500"/>
      <c r="G107" s="500"/>
      <c r="H107" s="501"/>
      <c r="I107" s="501"/>
      <c r="J107" s="500"/>
      <c r="K107" s="500"/>
      <c r="L107" s="500"/>
      <c r="M107" s="500"/>
      <c r="N107" s="500"/>
      <c r="O107" s="502"/>
      <c r="P107" s="502"/>
      <c r="Q107" s="503"/>
      <c r="R107" s="503"/>
      <c r="S107" s="503"/>
      <c r="T107" s="500"/>
      <c r="U107" s="309"/>
      <c r="V107" s="309"/>
      <c r="W107" s="384"/>
      <c r="X107" s="305"/>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row>
    <row r="108" spans="1:61" s="21" customFormat="1" ht="38.25" customHeight="1" x14ac:dyDescent="0.25">
      <c r="A108" s="29"/>
      <c r="B108" s="256" t="s">
        <v>25</v>
      </c>
      <c r="C108" s="157"/>
      <c r="D108" s="158"/>
      <c r="E108" s="186" t="s">
        <v>21</v>
      </c>
      <c r="F108" s="59"/>
      <c r="G108" s="60"/>
      <c r="H108" s="61"/>
      <c r="I108" s="176"/>
      <c r="J108" s="60"/>
      <c r="K108" s="60"/>
      <c r="L108" s="60"/>
      <c r="M108" s="62"/>
      <c r="N108" s="63"/>
      <c r="O108" s="64"/>
      <c r="P108" s="64"/>
      <c r="Q108" s="65"/>
      <c r="R108" s="65"/>
      <c r="S108" s="65"/>
      <c r="T108" s="62"/>
      <c r="U108" s="306"/>
      <c r="V108" s="306"/>
      <c r="W108" s="385"/>
      <c r="X108" s="653"/>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row>
    <row r="109" spans="1:61" ht="35.25" customHeight="1" thickBot="1" x14ac:dyDescent="0.3">
      <c r="A109" s="29" t="s">
        <v>244</v>
      </c>
      <c r="B109" s="51"/>
      <c r="C109" s="176">
        <v>1</v>
      </c>
      <c r="D109" s="273"/>
      <c r="E109" s="187" t="s">
        <v>27</v>
      </c>
      <c r="F109" s="60"/>
      <c r="G109" s="45"/>
      <c r="H109" s="74"/>
      <c r="I109" s="690">
        <f>845327</f>
        <v>845327</v>
      </c>
      <c r="J109" s="45"/>
      <c r="K109" s="45"/>
      <c r="L109" s="46"/>
      <c r="M109" s="46"/>
      <c r="N109" s="57"/>
      <c r="O109" s="57"/>
      <c r="P109" s="57"/>
      <c r="Q109" s="49"/>
      <c r="R109" s="49"/>
      <c r="S109" s="49"/>
      <c r="T109" s="521"/>
      <c r="U109" s="381">
        <v>2635200</v>
      </c>
      <c r="V109" s="381">
        <v>2635200</v>
      </c>
      <c r="W109" s="381">
        <v>1285200</v>
      </c>
      <c r="X109" s="381">
        <v>-2448000</v>
      </c>
    </row>
    <row r="110" spans="1:61" s="53" customFormat="1" ht="48" customHeight="1" thickBot="1" x14ac:dyDescent="0.3">
      <c r="A110" s="251"/>
      <c r="B110" s="51"/>
      <c r="C110" s="869"/>
      <c r="D110" s="355" t="s">
        <v>203</v>
      </c>
      <c r="E110" s="527" t="s">
        <v>498</v>
      </c>
      <c r="F110" s="360" t="s">
        <v>10</v>
      </c>
      <c r="G110" s="360">
        <v>1</v>
      </c>
      <c r="H110" s="736">
        <f>I110/0.732</f>
        <v>944767.7595628415</v>
      </c>
      <c r="I110" s="737">
        <v>691570</v>
      </c>
      <c r="J110" s="360" t="s">
        <v>484</v>
      </c>
      <c r="K110" s="357" t="s">
        <v>18</v>
      </c>
      <c r="L110" s="738" t="s">
        <v>395</v>
      </c>
      <c r="M110" s="738" t="s">
        <v>461</v>
      </c>
      <c r="N110" s="739" t="s">
        <v>479</v>
      </c>
      <c r="O110" s="358" t="s">
        <v>454</v>
      </c>
      <c r="P110" s="359"/>
      <c r="Q110" s="358"/>
      <c r="R110" s="530" t="s">
        <v>331</v>
      </c>
      <c r="S110" s="784"/>
      <c r="T110" s="786" t="s">
        <v>483</v>
      </c>
      <c r="U110" s="2"/>
      <c r="V110" s="309"/>
      <c r="W110" s="384"/>
      <c r="X110" s="305"/>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row>
    <row r="111" spans="1:61" s="17" customFormat="1" ht="66" customHeight="1" x14ac:dyDescent="0.25">
      <c r="A111" s="194"/>
      <c r="B111" s="51"/>
      <c r="C111" s="870"/>
      <c r="D111" s="434" t="s">
        <v>204</v>
      </c>
      <c r="E111" s="588" t="s">
        <v>267</v>
      </c>
      <c r="F111" s="435" t="s">
        <v>10</v>
      </c>
      <c r="G111" s="435">
        <v>1</v>
      </c>
      <c r="H111" s="581">
        <v>200000</v>
      </c>
      <c r="I111" s="437">
        <f>S111</f>
        <v>150299.38</v>
      </c>
      <c r="J111" s="435" t="s">
        <v>335</v>
      </c>
      <c r="K111" s="444" t="s">
        <v>181</v>
      </c>
      <c r="L111" s="532">
        <v>41257</v>
      </c>
      <c r="M111" s="532">
        <v>41341</v>
      </c>
      <c r="N111" s="532">
        <v>41431</v>
      </c>
      <c r="O111" s="532">
        <v>41456</v>
      </c>
      <c r="P111" s="589">
        <v>200000</v>
      </c>
      <c r="Q111" s="440">
        <v>153757.02307692307</v>
      </c>
      <c r="R111" s="544" t="s">
        <v>331</v>
      </c>
      <c r="S111" s="440">
        <v>150299.38</v>
      </c>
      <c r="T111" s="785">
        <v>41568</v>
      </c>
      <c r="U111" s="381">
        <v>1537200</v>
      </c>
      <c r="V111" s="381">
        <v>1537200</v>
      </c>
      <c r="W111" s="381">
        <v>187200</v>
      </c>
      <c r="X111" s="381">
        <v>-1350000</v>
      </c>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row>
    <row r="112" spans="1:61" s="17" customFormat="1" ht="33.75" customHeight="1" x14ac:dyDescent="0.25">
      <c r="A112" s="194"/>
      <c r="B112" s="635"/>
      <c r="C112" s="634"/>
      <c r="D112" s="264"/>
      <c r="E112" s="565"/>
      <c r="F112" s="16"/>
      <c r="G112" s="16"/>
      <c r="H112" s="404"/>
      <c r="I112" s="405"/>
      <c r="J112" s="16"/>
      <c r="K112" s="16"/>
      <c r="L112" s="57"/>
      <c r="M112" s="173"/>
      <c r="N112" s="173"/>
      <c r="O112" s="173"/>
      <c r="P112" s="173"/>
      <c r="Q112" s="75"/>
      <c r="R112" s="646" t="s">
        <v>443</v>
      </c>
      <c r="S112" s="646">
        <f>S111+I110</f>
        <v>841869.38</v>
      </c>
      <c r="T112" s="57"/>
      <c r="U112" s="381"/>
      <c r="V112" s="381"/>
      <c r="W112" s="381"/>
      <c r="X112" s="38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311"/>
      <c r="BA112" s="311"/>
      <c r="BB112" s="311"/>
      <c r="BC112" s="311"/>
      <c r="BD112" s="311"/>
      <c r="BE112" s="311"/>
      <c r="BF112" s="311"/>
      <c r="BG112" s="311"/>
      <c r="BH112" s="311"/>
      <c r="BI112" s="311"/>
    </row>
    <row r="113" spans="1:24" ht="36.75" customHeight="1" x14ac:dyDescent="0.25">
      <c r="A113" s="29" t="s">
        <v>242</v>
      </c>
      <c r="B113" s="253"/>
      <c r="C113" s="176">
        <v>2</v>
      </c>
      <c r="D113" s="273"/>
      <c r="E113" s="353" t="s">
        <v>52</v>
      </c>
      <c r="F113" s="59"/>
      <c r="G113" s="60"/>
      <c r="H113" s="61"/>
      <c r="I113" s="811">
        <f>1813367-270000</f>
        <v>1543367</v>
      </c>
      <c r="J113" s="60"/>
      <c r="K113" s="59"/>
      <c r="L113" s="60"/>
      <c r="M113" s="62"/>
      <c r="N113" s="63"/>
      <c r="O113" s="64"/>
      <c r="P113" s="64"/>
      <c r="Q113" s="64"/>
      <c r="R113" s="64"/>
      <c r="S113" s="64"/>
      <c r="T113" s="62"/>
      <c r="U113" s="381">
        <v>1427400</v>
      </c>
      <c r="V113" s="381">
        <v>1427400</v>
      </c>
      <c r="W113" s="381">
        <v>1427400</v>
      </c>
      <c r="X113" s="381">
        <v>-219600</v>
      </c>
    </row>
    <row r="114" spans="1:24" ht="31.2" x14ac:dyDescent="0.25">
      <c r="B114" s="51"/>
      <c r="C114" s="869"/>
      <c r="D114" s="263" t="s">
        <v>205</v>
      </c>
      <c r="E114" s="185" t="s">
        <v>54</v>
      </c>
      <c r="F114" s="16" t="s">
        <v>10</v>
      </c>
      <c r="G114" s="406">
        <v>5</v>
      </c>
      <c r="H114" s="404">
        <v>250000</v>
      </c>
      <c r="I114" s="405">
        <f t="shared" ref="I114:I119" si="3">H114*0.732</f>
        <v>183000</v>
      </c>
      <c r="J114" s="45" t="s">
        <v>42</v>
      </c>
      <c r="K114" s="348" t="s">
        <v>32</v>
      </c>
      <c r="L114" s="172">
        <v>41760</v>
      </c>
      <c r="M114" s="172">
        <v>41760</v>
      </c>
      <c r="N114" s="172">
        <v>41791</v>
      </c>
      <c r="O114" s="172" t="s">
        <v>375</v>
      </c>
      <c r="P114" s="172"/>
      <c r="Q114" s="230"/>
      <c r="R114" s="349"/>
      <c r="S114" s="401"/>
      <c r="T114" s="354" t="s">
        <v>381</v>
      </c>
      <c r="U114" s="308"/>
      <c r="V114" s="308"/>
      <c r="W114" s="387"/>
      <c r="X114" s="304"/>
    </row>
    <row r="115" spans="1:24" ht="28.5" customHeight="1" x14ac:dyDescent="0.25">
      <c r="B115" s="51"/>
      <c r="C115" s="871"/>
      <c r="D115" s="355" t="s">
        <v>206</v>
      </c>
      <c r="E115" s="527" t="s">
        <v>207</v>
      </c>
      <c r="F115" s="357" t="s">
        <v>10</v>
      </c>
      <c r="G115" s="360">
        <v>6</v>
      </c>
      <c r="H115" s="736">
        <v>515000</v>
      </c>
      <c r="I115" s="356">
        <f t="shared" si="3"/>
        <v>376980</v>
      </c>
      <c r="J115" s="360" t="s">
        <v>433</v>
      </c>
      <c r="K115" s="360" t="s">
        <v>32</v>
      </c>
      <c r="L115" s="528" t="s">
        <v>457</v>
      </c>
      <c r="M115" s="528" t="s">
        <v>457</v>
      </c>
      <c r="N115" s="528">
        <v>41760</v>
      </c>
      <c r="O115" s="528" t="s">
        <v>342</v>
      </c>
      <c r="P115" s="528"/>
      <c r="Q115" s="356"/>
      <c r="R115" s="529"/>
      <c r="S115" s="529"/>
      <c r="T115" s="530" t="s">
        <v>381</v>
      </c>
      <c r="U115" s="308"/>
      <c r="V115" s="308"/>
      <c r="W115" s="387"/>
      <c r="X115" s="304"/>
    </row>
    <row r="116" spans="1:24" ht="36.75" customHeight="1" x14ac:dyDescent="0.25">
      <c r="B116" s="773"/>
      <c r="C116" s="871"/>
      <c r="D116" s="782" t="s">
        <v>485</v>
      </c>
      <c r="E116" s="783" t="s">
        <v>486</v>
      </c>
      <c r="F116" s="858" t="s">
        <v>311</v>
      </c>
      <c r="G116" s="859"/>
      <c r="H116" s="859"/>
      <c r="I116" s="859"/>
      <c r="J116" s="859"/>
      <c r="K116" s="859"/>
      <c r="L116" s="859"/>
      <c r="M116" s="859"/>
      <c r="N116" s="859"/>
      <c r="O116" s="859"/>
      <c r="P116" s="859"/>
      <c r="Q116" s="859"/>
      <c r="R116" s="859"/>
      <c r="S116" s="859"/>
      <c r="T116" s="860"/>
      <c r="U116" s="308"/>
      <c r="V116" s="308"/>
      <c r="W116" s="387"/>
      <c r="X116" s="304"/>
    </row>
    <row r="117" spans="1:24" ht="38.25" customHeight="1" x14ac:dyDescent="0.25">
      <c r="B117" s="51"/>
      <c r="C117" s="870"/>
      <c r="D117" s="363" t="s">
        <v>208</v>
      </c>
      <c r="E117" s="723" t="s">
        <v>209</v>
      </c>
      <c r="F117" s="692" t="s">
        <v>10</v>
      </c>
      <c r="G117" s="692">
        <v>1</v>
      </c>
      <c r="H117" s="724">
        <v>200000</v>
      </c>
      <c r="I117" s="725">
        <f>Q117</f>
        <v>134976.97</v>
      </c>
      <c r="J117" s="692" t="s">
        <v>136</v>
      </c>
      <c r="K117" s="692" t="s">
        <v>32</v>
      </c>
      <c r="L117" s="369">
        <v>41463</v>
      </c>
      <c r="M117" s="479" t="s">
        <v>400</v>
      </c>
      <c r="N117" s="479" t="s">
        <v>462</v>
      </c>
      <c r="O117" s="726">
        <v>41712</v>
      </c>
      <c r="P117" s="727">
        <v>419090</v>
      </c>
      <c r="Q117" s="370">
        <v>134976.97</v>
      </c>
      <c r="R117" s="691" t="s">
        <v>331</v>
      </c>
      <c r="S117" s="691">
        <f>Q117</f>
        <v>134976.97</v>
      </c>
      <c r="T117" s="425">
        <v>42003</v>
      </c>
      <c r="U117" s="308"/>
      <c r="V117" s="308"/>
      <c r="W117" s="387"/>
      <c r="X117" s="304"/>
    </row>
    <row r="118" spans="1:24" ht="36.75" customHeight="1" x14ac:dyDescent="0.25">
      <c r="B118" s="51"/>
      <c r="C118" s="55"/>
      <c r="D118" s="461" t="s">
        <v>210</v>
      </c>
      <c r="E118" s="463" t="s">
        <v>211</v>
      </c>
      <c r="F118" s="858" t="s">
        <v>311</v>
      </c>
      <c r="G118" s="859"/>
      <c r="H118" s="859"/>
      <c r="I118" s="859"/>
      <c r="J118" s="859"/>
      <c r="K118" s="859"/>
      <c r="L118" s="859"/>
      <c r="M118" s="859"/>
      <c r="N118" s="859"/>
      <c r="O118" s="859"/>
      <c r="P118" s="859"/>
      <c r="Q118" s="859"/>
      <c r="R118" s="859"/>
      <c r="S118" s="859"/>
      <c r="T118" s="860"/>
      <c r="U118" s="308"/>
      <c r="V118" s="308"/>
      <c r="W118" s="387"/>
      <c r="X118" s="304"/>
    </row>
    <row r="119" spans="1:24" ht="31.2" x14ac:dyDescent="0.25">
      <c r="B119" s="51"/>
      <c r="C119" s="55"/>
      <c r="D119" s="355" t="s">
        <v>212</v>
      </c>
      <c r="E119" s="527" t="s">
        <v>224</v>
      </c>
      <c r="F119" s="360" t="s">
        <v>10</v>
      </c>
      <c r="G119" s="360">
        <v>5</v>
      </c>
      <c r="H119" s="768">
        <v>300000</v>
      </c>
      <c r="I119" s="702">
        <f t="shared" si="3"/>
        <v>219600</v>
      </c>
      <c r="J119" s="357" t="s">
        <v>42</v>
      </c>
      <c r="K119" s="360" t="s">
        <v>32</v>
      </c>
      <c r="L119" s="528" t="s">
        <v>457</v>
      </c>
      <c r="M119" s="528" t="s">
        <v>457</v>
      </c>
      <c r="N119" s="528">
        <v>41760</v>
      </c>
      <c r="O119" s="528" t="s">
        <v>342</v>
      </c>
      <c r="P119" s="528"/>
      <c r="Q119" s="356"/>
      <c r="R119" s="529"/>
      <c r="S119" s="529"/>
      <c r="T119" s="530" t="s">
        <v>381</v>
      </c>
      <c r="U119" s="308"/>
      <c r="V119" s="308"/>
      <c r="W119" s="387"/>
      <c r="X119" s="304"/>
    </row>
    <row r="120" spans="1:24" ht="29.25" customHeight="1" x14ac:dyDescent="0.25">
      <c r="B120" s="635"/>
      <c r="C120" s="55"/>
      <c r="D120" s="634"/>
      <c r="E120" s="264"/>
      <c r="F120" s="565"/>
      <c r="G120" s="16"/>
      <c r="H120" s="16"/>
      <c r="I120" s="404"/>
      <c r="J120" s="405"/>
      <c r="K120" s="405"/>
      <c r="L120" s="16"/>
      <c r="M120" s="57"/>
      <c r="N120" s="173"/>
      <c r="O120" s="173"/>
      <c r="P120" s="173"/>
      <c r="Q120" s="173"/>
      <c r="R120" s="646" t="s">
        <v>443</v>
      </c>
      <c r="S120" s="646">
        <f>I114+I115+S117+I119</f>
        <v>914556.97</v>
      </c>
      <c r="T120" s="291"/>
      <c r="U120" s="57"/>
      <c r="V120" s="308"/>
      <c r="W120" s="387"/>
      <c r="X120" s="304"/>
    </row>
    <row r="121" spans="1:24" ht="33.75" customHeight="1" x14ac:dyDescent="0.25">
      <c r="B121" s="256" t="s">
        <v>26</v>
      </c>
      <c r="C121" s="157"/>
      <c r="D121" s="158"/>
      <c r="E121" s="279" t="s">
        <v>22</v>
      </c>
      <c r="F121" s="159"/>
      <c r="G121" s="159"/>
      <c r="H121" s="160"/>
      <c r="I121" s="244"/>
      <c r="J121" s="159"/>
      <c r="K121" s="159"/>
      <c r="L121" s="159"/>
      <c r="M121" s="161"/>
      <c r="N121" s="162"/>
      <c r="O121" s="163"/>
      <c r="P121" s="163"/>
      <c r="Q121" s="164"/>
      <c r="R121" s="164"/>
      <c r="S121" s="164"/>
      <c r="T121" s="161"/>
      <c r="U121" s="308"/>
      <c r="V121" s="308"/>
      <c r="W121" s="387"/>
      <c r="X121" s="304"/>
    </row>
    <row r="122" spans="1:24" ht="42" thickBot="1" x14ac:dyDescent="0.3">
      <c r="A122" s="29" t="s">
        <v>245</v>
      </c>
      <c r="B122" s="174"/>
      <c r="C122" s="174">
        <v>1</v>
      </c>
      <c r="D122" s="274"/>
      <c r="E122" s="278" t="s">
        <v>38</v>
      </c>
      <c r="F122" s="14"/>
      <c r="G122" s="14"/>
      <c r="H122" s="24"/>
      <c r="I122" s="475">
        <v>6092476</v>
      </c>
      <c r="J122" s="14"/>
      <c r="K122" s="14"/>
      <c r="L122" s="11"/>
      <c r="M122" s="10"/>
      <c r="N122" s="11"/>
      <c r="O122" s="10"/>
      <c r="P122" s="10"/>
      <c r="Q122" s="42"/>
      <c r="R122" s="42"/>
      <c r="S122" s="42"/>
      <c r="T122" s="33"/>
      <c r="U122" s="381">
        <v>4758000</v>
      </c>
      <c r="V122" s="381">
        <v>4758000</v>
      </c>
      <c r="W122" s="381">
        <v>6108000</v>
      </c>
      <c r="X122" s="381">
        <v>1481230</v>
      </c>
    </row>
    <row r="123" spans="1:24" ht="69" customHeight="1" thickBot="1" x14ac:dyDescent="0.3">
      <c r="B123" s="245"/>
      <c r="C123" s="872"/>
      <c r="D123" s="340" t="s">
        <v>338</v>
      </c>
      <c r="E123" s="371" t="s">
        <v>225</v>
      </c>
      <c r="F123" s="365" t="s">
        <v>10</v>
      </c>
      <c r="G123" s="365">
        <v>1</v>
      </c>
      <c r="H123" s="366">
        <f>Q123/0.732</f>
        <v>3569788.2513661203</v>
      </c>
      <c r="I123" s="523">
        <f>+S123+170000</f>
        <v>1305015</v>
      </c>
      <c r="J123" s="365" t="s">
        <v>11</v>
      </c>
      <c r="K123" s="365" t="s">
        <v>18</v>
      </c>
      <c r="L123" s="365" t="s">
        <v>213</v>
      </c>
      <c r="M123" s="365" t="s">
        <v>214</v>
      </c>
      <c r="N123" s="365" t="s">
        <v>215</v>
      </c>
      <c r="O123" s="369">
        <v>39854</v>
      </c>
      <c r="P123" s="370">
        <v>2395900</v>
      </c>
      <c r="Q123" s="370">
        <v>2613085</v>
      </c>
      <c r="R123" s="372">
        <v>1648070</v>
      </c>
      <c r="S123" s="792">
        <f>965015+170000</f>
        <v>1135015</v>
      </c>
      <c r="T123" s="791" t="s">
        <v>487</v>
      </c>
      <c r="U123" s="788">
        <v>1281000</v>
      </c>
      <c r="V123" s="381">
        <v>1281000</v>
      </c>
      <c r="W123" s="381">
        <v>1281000</v>
      </c>
      <c r="X123" s="381">
        <v>-366000</v>
      </c>
    </row>
    <row r="124" spans="1:24" ht="66.75" customHeight="1" x14ac:dyDescent="0.25">
      <c r="B124" s="245"/>
      <c r="C124" s="873"/>
      <c r="D124" s="363" t="s">
        <v>216</v>
      </c>
      <c r="E124" s="483" t="s">
        <v>55</v>
      </c>
      <c r="F124" s="375" t="s">
        <v>10</v>
      </c>
      <c r="G124" s="375">
        <v>1</v>
      </c>
      <c r="H124" s="366">
        <f>I124/0.732</f>
        <v>4464041.8442622954</v>
      </c>
      <c r="I124" s="367">
        <f>+Q124</f>
        <v>3267678.63</v>
      </c>
      <c r="J124" s="375" t="s">
        <v>11</v>
      </c>
      <c r="K124" s="365" t="s">
        <v>18</v>
      </c>
      <c r="L124" s="365" t="s">
        <v>410</v>
      </c>
      <c r="M124" s="365" t="s">
        <v>409</v>
      </c>
      <c r="N124" s="365" t="s">
        <v>411</v>
      </c>
      <c r="O124" s="369">
        <v>41359</v>
      </c>
      <c r="P124" s="480">
        <v>8150000</v>
      </c>
      <c r="Q124" s="370">
        <v>3267678.63</v>
      </c>
      <c r="R124" s="372" t="s">
        <v>331</v>
      </c>
      <c r="S124" s="370">
        <v>3046659.36</v>
      </c>
      <c r="T124" s="793">
        <v>41899</v>
      </c>
      <c r="U124" s="381">
        <v>2013000</v>
      </c>
      <c r="V124" s="381">
        <v>2013000</v>
      </c>
      <c r="W124" s="381">
        <v>3363000</v>
      </c>
      <c r="X124" s="381">
        <v>1350000</v>
      </c>
    </row>
    <row r="125" spans="1:24" ht="41.25" customHeight="1" x14ac:dyDescent="0.25">
      <c r="B125" s="245"/>
      <c r="C125" s="874"/>
      <c r="D125" s="363" t="s">
        <v>251</v>
      </c>
      <c r="E125" s="373" t="s">
        <v>137</v>
      </c>
      <c r="F125" s="365" t="s">
        <v>10</v>
      </c>
      <c r="G125" s="365">
        <v>1</v>
      </c>
      <c r="H125" s="366">
        <v>2010000</v>
      </c>
      <c r="I125" s="367">
        <v>1516981</v>
      </c>
      <c r="J125" s="545" t="s">
        <v>11</v>
      </c>
      <c r="K125" s="365" t="s">
        <v>18</v>
      </c>
      <c r="L125" s="365" t="s">
        <v>399</v>
      </c>
      <c r="M125" s="369">
        <v>41346</v>
      </c>
      <c r="N125" s="365" t="s">
        <v>398</v>
      </c>
      <c r="O125" s="526" t="s">
        <v>397</v>
      </c>
      <c r="P125" s="366">
        <v>2010000</v>
      </c>
      <c r="Q125" s="367">
        <v>1546153.85</v>
      </c>
      <c r="R125" s="372" t="s">
        <v>331</v>
      </c>
      <c r="S125" s="367">
        <v>1534551.17</v>
      </c>
      <c r="T125" s="740">
        <v>41895</v>
      </c>
      <c r="U125" s="308"/>
      <c r="V125" s="308"/>
      <c r="W125" s="387"/>
      <c r="X125" s="304"/>
    </row>
    <row r="126" spans="1:24" ht="36.75" customHeight="1" x14ac:dyDescent="0.25">
      <c r="B126" s="329"/>
      <c r="C126" s="330"/>
      <c r="D126" s="446" t="s">
        <v>299</v>
      </c>
      <c r="E126" s="447" t="s">
        <v>300</v>
      </c>
      <c r="F126" s="858" t="s">
        <v>357</v>
      </c>
      <c r="G126" s="859"/>
      <c r="H126" s="859"/>
      <c r="I126" s="859"/>
      <c r="J126" s="859"/>
      <c r="K126" s="859"/>
      <c r="L126" s="859"/>
      <c r="M126" s="859"/>
      <c r="N126" s="859"/>
      <c r="O126" s="859"/>
      <c r="P126" s="859"/>
      <c r="Q126" s="859"/>
      <c r="R126" s="859"/>
      <c r="S126" s="859"/>
      <c r="T126" s="860"/>
      <c r="U126" s="308"/>
      <c r="V126" s="308"/>
      <c r="W126" s="387"/>
      <c r="X126" s="304"/>
    </row>
    <row r="127" spans="1:24" ht="74.25" customHeight="1" x14ac:dyDescent="0.25">
      <c r="B127" s="537"/>
      <c r="C127" s="538"/>
      <c r="D127" s="341" t="s">
        <v>301</v>
      </c>
      <c r="E127" s="658" t="s">
        <v>358</v>
      </c>
      <c r="F127" s="659" t="s">
        <v>10</v>
      </c>
      <c r="G127" s="659">
        <v>1</v>
      </c>
      <c r="H127" s="420">
        <f>+Q127/0.732</f>
        <v>2446605.1912568305</v>
      </c>
      <c r="I127" s="413">
        <v>236310</v>
      </c>
      <c r="J127" s="659" t="s">
        <v>11</v>
      </c>
      <c r="K127" s="659" t="s">
        <v>181</v>
      </c>
      <c r="L127" s="659" t="s">
        <v>324</v>
      </c>
      <c r="M127" s="628" t="s">
        <v>325</v>
      </c>
      <c r="N127" s="660" t="s">
        <v>326</v>
      </c>
      <c r="O127" s="657">
        <v>39470</v>
      </c>
      <c r="P127" s="523">
        <v>1575400</v>
      </c>
      <c r="Q127" s="413">
        <v>1790915</v>
      </c>
      <c r="R127" s="413">
        <v>1554604.72</v>
      </c>
      <c r="S127" s="413">
        <v>236310</v>
      </c>
      <c r="T127" s="740">
        <v>42003</v>
      </c>
      <c r="U127" s="308"/>
      <c r="V127" s="308"/>
      <c r="W127" s="387"/>
      <c r="X127" s="304"/>
    </row>
    <row r="128" spans="1:24" ht="36" customHeight="1" x14ac:dyDescent="0.25">
      <c r="B128" s="329"/>
      <c r="C128" s="330"/>
      <c r="D128" s="634"/>
      <c r="E128" s="264"/>
      <c r="F128" s="565"/>
      <c r="G128" s="16"/>
      <c r="H128" s="16"/>
      <c r="I128" s="404"/>
      <c r="J128" s="405"/>
      <c r="K128" s="16"/>
      <c r="L128" s="16"/>
      <c r="M128" s="57"/>
      <c r="N128" s="173"/>
      <c r="O128" s="173"/>
      <c r="P128" s="173"/>
      <c r="Q128" s="173"/>
      <c r="R128" s="646" t="s">
        <v>443</v>
      </c>
      <c r="S128" s="646">
        <f>S123+S124+S125+S127</f>
        <v>5952535.5299999993</v>
      </c>
      <c r="T128" s="291"/>
      <c r="U128" s="308"/>
      <c r="V128" s="308"/>
      <c r="W128" s="387"/>
      <c r="X128" s="304"/>
    </row>
    <row r="129" spans="1:24" ht="31.2" x14ac:dyDescent="0.25">
      <c r="A129" s="29" t="s">
        <v>246</v>
      </c>
      <c r="B129" s="174" t="s">
        <v>26</v>
      </c>
      <c r="C129" s="12"/>
      <c r="D129" s="263"/>
      <c r="E129" s="189" t="s">
        <v>217</v>
      </c>
      <c r="F129" s="45"/>
      <c r="G129" s="45"/>
      <c r="H129" s="74"/>
      <c r="I129" s="291">
        <v>94286</v>
      </c>
      <c r="J129" s="213"/>
      <c r="K129" s="45"/>
      <c r="L129" s="220"/>
      <c r="M129" s="220"/>
      <c r="N129" s="57"/>
      <c r="O129" s="246"/>
      <c r="P129" s="246"/>
      <c r="Q129" s="247"/>
      <c r="R129" s="331"/>
      <c r="S129" s="331"/>
      <c r="T129" s="248"/>
      <c r="U129" s="308"/>
      <c r="V129" s="308"/>
      <c r="W129" s="387"/>
      <c r="X129" s="304"/>
    </row>
    <row r="130" spans="1:24" ht="39.75" customHeight="1" x14ac:dyDescent="0.25">
      <c r="B130" s="254"/>
      <c r="C130" s="148"/>
      <c r="D130" s="263" t="s">
        <v>218</v>
      </c>
      <c r="E130" s="183" t="s">
        <v>219</v>
      </c>
      <c r="F130" s="45" t="s">
        <v>10</v>
      </c>
      <c r="G130" s="45">
        <v>1</v>
      </c>
      <c r="H130" s="74">
        <f>I130/0.732</f>
        <v>128806.01092896175</v>
      </c>
      <c r="I130" s="230">
        <v>94286</v>
      </c>
      <c r="J130" s="400" t="s">
        <v>433</v>
      </c>
      <c r="K130" s="400" t="s">
        <v>32</v>
      </c>
      <c r="L130" s="172">
        <v>41760</v>
      </c>
      <c r="M130" s="172" t="s">
        <v>342</v>
      </c>
      <c r="N130" s="172">
        <v>41821</v>
      </c>
      <c r="O130" s="172" t="s">
        <v>375</v>
      </c>
      <c r="P130" s="172"/>
      <c r="Q130" s="230"/>
      <c r="R130" s="520"/>
      <c r="S130" s="520"/>
      <c r="T130" s="354" t="s">
        <v>381</v>
      </c>
      <c r="U130" s="308"/>
      <c r="V130" s="308"/>
      <c r="W130" s="387"/>
      <c r="X130" s="304"/>
    </row>
    <row r="131" spans="1:24" ht="25.95" customHeight="1" x14ac:dyDescent="0.25">
      <c r="B131" s="55"/>
      <c r="C131" s="148"/>
      <c r="D131" s="263"/>
      <c r="E131" s="183"/>
      <c r="F131" s="45"/>
      <c r="G131" s="45"/>
      <c r="H131" s="47"/>
      <c r="I131" s="230"/>
      <c r="J131" s="45"/>
      <c r="K131" s="45"/>
      <c r="L131" s="46"/>
      <c r="M131" s="46"/>
      <c r="N131" s="281"/>
      <c r="O131" s="172"/>
      <c r="P131" s="49"/>
      <c r="Q131" s="172"/>
      <c r="R131" s="646" t="s">
        <v>443</v>
      </c>
      <c r="S131" s="646">
        <f>I130</f>
        <v>94286</v>
      </c>
      <c r="T131" s="172"/>
      <c r="U131" s="308"/>
      <c r="V131" s="308"/>
      <c r="W131" s="387"/>
      <c r="X131" s="304"/>
    </row>
    <row r="132" spans="1:24" ht="18" customHeight="1" x14ac:dyDescent="0.25">
      <c r="B132" s="668"/>
      <c r="C132" s="669"/>
      <c r="D132" s="670"/>
      <c r="E132" s="325"/>
      <c r="F132" s="671"/>
      <c r="G132" s="671"/>
      <c r="H132" s="44"/>
      <c r="I132" s="672"/>
      <c r="J132" s="216"/>
      <c r="K132" s="671"/>
      <c r="L132" s="673"/>
      <c r="M132" s="673"/>
      <c r="N132" s="671"/>
      <c r="O132" s="89"/>
      <c r="P132" s="89"/>
      <c r="Q132" s="674"/>
      <c r="R132" s="674"/>
      <c r="S132" s="674"/>
      <c r="T132" s="675"/>
      <c r="U132" s="308"/>
      <c r="V132" s="308"/>
      <c r="W132" s="387"/>
      <c r="X132" s="304"/>
    </row>
    <row r="133" spans="1:24" ht="37.5" customHeight="1" x14ac:dyDescent="0.25">
      <c r="B133" s="254" t="s">
        <v>279</v>
      </c>
      <c r="C133" s="148"/>
      <c r="D133" s="263"/>
      <c r="E133" s="326" t="s">
        <v>280</v>
      </c>
      <c r="F133" s="45"/>
      <c r="G133" s="45"/>
      <c r="H133" s="346"/>
      <c r="I133" s="291">
        <f>229948+95000</f>
        <v>324948</v>
      </c>
      <c r="J133" s="321"/>
      <c r="K133" s="45"/>
      <c r="L133" s="322"/>
      <c r="M133" s="322"/>
      <c r="N133" s="45"/>
      <c r="O133" s="68"/>
      <c r="P133" s="68"/>
      <c r="Q133" s="323"/>
      <c r="R133" s="323"/>
      <c r="S133" s="323"/>
      <c r="T133" s="324"/>
      <c r="U133" s="381">
        <v>0</v>
      </c>
      <c r="V133" s="381">
        <v>0</v>
      </c>
      <c r="W133" s="230">
        <v>0</v>
      </c>
      <c r="X133" s="381">
        <v>133404</v>
      </c>
    </row>
    <row r="134" spans="1:24" ht="27.75" customHeight="1" x14ac:dyDescent="0.25">
      <c r="B134" s="254"/>
      <c r="C134" s="148"/>
      <c r="D134" s="755" t="s">
        <v>281</v>
      </c>
      <c r="E134" s="756" t="s">
        <v>282</v>
      </c>
      <c r="F134" s="757" t="s">
        <v>10</v>
      </c>
      <c r="G134" s="757">
        <v>1</v>
      </c>
      <c r="H134" s="758">
        <f>+P134</f>
        <v>46950</v>
      </c>
      <c r="I134" s="759">
        <f t="shared" ref="I134" si="4">H134*0.732</f>
        <v>34367.4</v>
      </c>
      <c r="J134" s="760" t="s">
        <v>344</v>
      </c>
      <c r="K134" s="757" t="s">
        <v>181</v>
      </c>
      <c r="L134" s="761" t="s">
        <v>122</v>
      </c>
      <c r="M134" s="761" t="s">
        <v>122</v>
      </c>
      <c r="N134" s="762">
        <v>41240</v>
      </c>
      <c r="O134" s="763">
        <v>41249</v>
      </c>
      <c r="P134" s="764">
        <v>46950</v>
      </c>
      <c r="Q134" s="765">
        <v>36083.99923076923</v>
      </c>
      <c r="R134" s="766" t="s">
        <v>331</v>
      </c>
      <c r="S134" s="765">
        <v>36083.99923076923</v>
      </c>
      <c r="T134" s="767">
        <v>41429</v>
      </c>
      <c r="U134" s="308"/>
      <c r="V134" s="308"/>
      <c r="W134" s="387"/>
      <c r="X134" s="304"/>
    </row>
    <row r="135" spans="1:24" ht="31.2" x14ac:dyDescent="0.25">
      <c r="B135" s="254"/>
      <c r="C135" s="148"/>
      <c r="D135" s="434" t="s">
        <v>283</v>
      </c>
      <c r="E135" s="622" t="s">
        <v>284</v>
      </c>
      <c r="F135" s="435" t="s">
        <v>10</v>
      </c>
      <c r="G135" s="435">
        <v>1</v>
      </c>
      <c r="H135" s="436">
        <f>Q135/0.732</f>
        <v>30641.39344262295</v>
      </c>
      <c r="I135" s="437">
        <f>+Q135</f>
        <v>22429.5</v>
      </c>
      <c r="J135" s="614" t="s">
        <v>344</v>
      </c>
      <c r="K135" s="435" t="s">
        <v>181</v>
      </c>
      <c r="L135" s="543" t="s">
        <v>122</v>
      </c>
      <c r="M135" s="543" t="s">
        <v>122</v>
      </c>
      <c r="N135" s="563">
        <v>41253</v>
      </c>
      <c r="O135" s="532">
        <v>41283</v>
      </c>
      <c r="P135" s="624" t="s">
        <v>332</v>
      </c>
      <c r="Q135" s="437">
        <v>22429.5</v>
      </c>
      <c r="R135" s="625" t="s">
        <v>331</v>
      </c>
      <c r="S135" s="437">
        <v>19747.93</v>
      </c>
      <c r="T135" s="532">
        <v>41648</v>
      </c>
      <c r="U135" s="308"/>
      <c r="V135" s="308"/>
      <c r="W135" s="387"/>
      <c r="X135" s="304"/>
    </row>
    <row r="136" spans="1:24" ht="27.75" customHeight="1" x14ac:dyDescent="0.25">
      <c r="B136" s="254"/>
      <c r="C136" s="148"/>
      <c r="D136" s="434" t="s">
        <v>304</v>
      </c>
      <c r="E136" s="622" t="s">
        <v>305</v>
      </c>
      <c r="F136" s="435" t="s">
        <v>10</v>
      </c>
      <c r="G136" s="435">
        <v>1</v>
      </c>
      <c r="H136" s="436">
        <f>I136/0.732</f>
        <v>91544.644808743164</v>
      </c>
      <c r="I136" s="437">
        <f>+Q136</f>
        <v>67010.679999999993</v>
      </c>
      <c r="J136" s="614" t="s">
        <v>344</v>
      </c>
      <c r="K136" s="435" t="s">
        <v>181</v>
      </c>
      <c r="L136" s="543" t="s">
        <v>122</v>
      </c>
      <c r="M136" s="543" t="s">
        <v>122</v>
      </c>
      <c r="N136" s="563">
        <v>41275</v>
      </c>
      <c r="O136" s="532">
        <v>41299</v>
      </c>
      <c r="P136" s="624" t="s">
        <v>365</v>
      </c>
      <c r="Q136" s="437">
        <v>67010.679999999993</v>
      </c>
      <c r="R136" s="625" t="s">
        <v>331</v>
      </c>
      <c r="S136" s="437">
        <v>64664.55</v>
      </c>
      <c r="T136" s="532">
        <v>41664</v>
      </c>
      <c r="U136" s="308"/>
      <c r="V136" s="308"/>
      <c r="W136" s="387"/>
      <c r="X136" s="304"/>
    </row>
    <row r="137" spans="1:24" ht="36" customHeight="1" x14ac:dyDescent="0.25">
      <c r="B137" s="254"/>
      <c r="C137" s="148"/>
      <c r="D137" s="676" t="s">
        <v>429</v>
      </c>
      <c r="E137" s="677" t="s">
        <v>430</v>
      </c>
      <c r="F137" s="293" t="s">
        <v>10</v>
      </c>
      <c r="G137" s="293">
        <v>1</v>
      </c>
      <c r="H137" s="678">
        <v>50000</v>
      </c>
      <c r="I137" s="679">
        <f>H137*0.732</f>
        <v>36600</v>
      </c>
      <c r="J137" s="680" t="s">
        <v>42</v>
      </c>
      <c r="K137" s="293" t="s">
        <v>32</v>
      </c>
      <c r="L137" s="681" t="s">
        <v>122</v>
      </c>
      <c r="M137" s="681" t="s">
        <v>122</v>
      </c>
      <c r="N137" s="682" t="s">
        <v>480</v>
      </c>
      <c r="O137" s="299">
        <v>41760</v>
      </c>
      <c r="P137" s="683"/>
      <c r="Q137" s="679"/>
      <c r="R137" s="684"/>
      <c r="S137" s="679"/>
      <c r="T137" s="299" t="s">
        <v>458</v>
      </c>
      <c r="U137" s="308"/>
      <c r="V137" s="308"/>
      <c r="W137" s="304"/>
      <c r="X137" s="304"/>
    </row>
    <row r="138" spans="1:24" ht="54.75" customHeight="1" x14ac:dyDescent="0.25">
      <c r="B138" s="254"/>
      <c r="C138" s="148"/>
      <c r="D138" s="355" t="s">
        <v>431</v>
      </c>
      <c r="E138" s="527" t="s">
        <v>432</v>
      </c>
      <c r="F138" s="360" t="s">
        <v>10</v>
      </c>
      <c r="G138" s="360">
        <v>1</v>
      </c>
      <c r="H138" s="728">
        <v>95000</v>
      </c>
      <c r="I138" s="356">
        <f>H138*0.732</f>
        <v>69540</v>
      </c>
      <c r="J138" s="360" t="s">
        <v>344</v>
      </c>
      <c r="K138" s="360" t="s">
        <v>181</v>
      </c>
      <c r="L138" s="525" t="s">
        <v>122</v>
      </c>
      <c r="M138" s="528" t="s">
        <v>122</v>
      </c>
      <c r="N138" s="528">
        <v>41699</v>
      </c>
      <c r="O138" s="729">
        <v>41723</v>
      </c>
      <c r="P138" s="730"/>
      <c r="Q138" s="361"/>
      <c r="R138" s="529"/>
      <c r="S138" s="356"/>
      <c r="T138" s="530" t="s">
        <v>381</v>
      </c>
      <c r="U138" s="308"/>
      <c r="V138" s="308"/>
      <c r="W138" s="304"/>
      <c r="X138" s="304"/>
    </row>
    <row r="139" spans="1:24" ht="33.75" customHeight="1" x14ac:dyDescent="0.25">
      <c r="B139" s="254"/>
      <c r="C139" s="148"/>
      <c r="D139" s="363" t="s">
        <v>435</v>
      </c>
      <c r="E139" s="373" t="s">
        <v>284</v>
      </c>
      <c r="F139" s="365" t="s">
        <v>10</v>
      </c>
      <c r="G139" s="365">
        <v>1</v>
      </c>
      <c r="H139" s="374">
        <f>I139/0.732</f>
        <v>40983.606557377047</v>
      </c>
      <c r="I139" s="367">
        <v>30000</v>
      </c>
      <c r="J139" s="615" t="s">
        <v>344</v>
      </c>
      <c r="K139" s="365" t="s">
        <v>181</v>
      </c>
      <c r="L139" s="619" t="s">
        <v>122</v>
      </c>
      <c r="M139" s="619" t="s">
        <v>122</v>
      </c>
      <c r="N139" s="414" t="s">
        <v>440</v>
      </c>
      <c r="O139" s="425">
        <v>41661</v>
      </c>
      <c r="P139" s="626">
        <v>56746.21</v>
      </c>
      <c r="Q139" s="367">
        <v>19517.25</v>
      </c>
      <c r="R139" s="627" t="s">
        <v>129</v>
      </c>
      <c r="S139" s="617">
        <v>19900.55</v>
      </c>
      <c r="T139" s="623" t="s">
        <v>381</v>
      </c>
      <c r="U139" s="613"/>
      <c r="V139" s="613"/>
      <c r="W139" s="613"/>
      <c r="X139" s="613"/>
    </row>
    <row r="140" spans="1:24" ht="36" customHeight="1" x14ac:dyDescent="0.25">
      <c r="B140" s="254"/>
      <c r="C140" s="148"/>
      <c r="D140" s="363" t="s">
        <v>436</v>
      </c>
      <c r="E140" s="373" t="s">
        <v>442</v>
      </c>
      <c r="F140" s="365" t="s">
        <v>10</v>
      </c>
      <c r="G140" s="365">
        <v>1</v>
      </c>
      <c r="H140" s="374">
        <f>I140/0.732</f>
        <v>88797.81420765027</v>
      </c>
      <c r="I140" s="367">
        <v>65000</v>
      </c>
      <c r="J140" s="615" t="s">
        <v>344</v>
      </c>
      <c r="K140" s="365" t="s">
        <v>181</v>
      </c>
      <c r="L140" s="619" t="s">
        <v>122</v>
      </c>
      <c r="M140" s="619" t="s">
        <v>122</v>
      </c>
      <c r="N140" s="414" t="s">
        <v>441</v>
      </c>
      <c r="O140" s="425">
        <v>41640</v>
      </c>
      <c r="P140" s="626">
        <v>150398.07</v>
      </c>
      <c r="Q140" s="367">
        <v>49130.43</v>
      </c>
      <c r="R140" s="627" t="s">
        <v>129</v>
      </c>
      <c r="S140" s="617">
        <v>59156.57</v>
      </c>
      <c r="T140" s="623" t="s">
        <v>381</v>
      </c>
      <c r="U140" s="613"/>
      <c r="V140" s="613"/>
      <c r="W140" s="613"/>
      <c r="X140" s="613"/>
    </row>
    <row r="141" spans="1:24" ht="36" customHeight="1" x14ac:dyDescent="0.25">
      <c r="B141" s="254"/>
      <c r="C141" s="148"/>
      <c r="D141" s="676" t="s">
        <v>463</v>
      </c>
      <c r="E141" s="677" t="s">
        <v>464</v>
      </c>
      <c r="F141" s="293" t="s">
        <v>10</v>
      </c>
      <c r="G141" s="293">
        <v>1</v>
      </c>
      <c r="H141" s="678">
        <f>I141/0.732</f>
        <v>6830.601092896175</v>
      </c>
      <c r="I141" s="679">
        <v>5000</v>
      </c>
      <c r="J141" s="680" t="s">
        <v>344</v>
      </c>
      <c r="K141" s="293" t="s">
        <v>181</v>
      </c>
      <c r="L141" s="681" t="s">
        <v>122</v>
      </c>
      <c r="M141" s="681" t="s">
        <v>122</v>
      </c>
      <c r="N141" s="682" t="s">
        <v>465</v>
      </c>
      <c r="O141" s="682">
        <v>41760</v>
      </c>
      <c r="P141" s="695"/>
      <c r="Q141" s="679"/>
      <c r="R141" s="696"/>
      <c r="S141" s="697"/>
      <c r="T141" s="698" t="s">
        <v>401</v>
      </c>
      <c r="U141" s="613"/>
      <c r="V141" s="613"/>
      <c r="W141" s="613"/>
      <c r="X141" s="613"/>
    </row>
    <row r="142" spans="1:24" ht="36" customHeight="1" x14ac:dyDescent="0.25">
      <c r="B142" s="254"/>
      <c r="C142" s="148"/>
      <c r="D142" s="634"/>
      <c r="E142" s="264"/>
      <c r="F142" s="565"/>
      <c r="G142" s="16"/>
      <c r="H142" s="16"/>
      <c r="I142" s="404"/>
      <c r="J142" s="405"/>
      <c r="K142" s="16"/>
      <c r="L142" s="16"/>
      <c r="M142" s="57"/>
      <c r="N142" s="173"/>
      <c r="O142" s="173"/>
      <c r="P142" s="173"/>
      <c r="Q142" s="173"/>
      <c r="R142" s="646" t="s">
        <v>443</v>
      </c>
      <c r="S142" s="646">
        <f>S134+S135+S136+I137+I138+S139+S140+I141</f>
        <v>310693.59923076921</v>
      </c>
      <c r="T142" s="291"/>
      <c r="U142" s="308"/>
      <c r="V142" s="308"/>
      <c r="W142" s="387"/>
      <c r="X142" s="304"/>
    </row>
    <row r="143" spans="1:24" ht="18.75" customHeight="1" x14ac:dyDescent="0.25">
      <c r="B143" s="254"/>
      <c r="C143" s="148"/>
      <c r="D143" s="271"/>
      <c r="E143" s="191" t="s">
        <v>39</v>
      </c>
      <c r="F143" s="149"/>
      <c r="G143" s="150"/>
      <c r="H143" s="261"/>
      <c r="I143" s="408">
        <f>I109+I113+I122+I129+I133</f>
        <v>8900404</v>
      </c>
      <c r="J143" s="45"/>
      <c r="K143" s="419"/>
      <c r="L143" s="46"/>
      <c r="M143" s="46"/>
      <c r="N143" s="151"/>
      <c r="O143" s="152"/>
      <c r="P143" s="152"/>
      <c r="Q143" s="153"/>
      <c r="R143" s="153"/>
      <c r="S143" s="408">
        <f>S111+S123+S124+S125+S127+S134+S135+S136+S137+S139+S140</f>
        <v>6302388.5092307692</v>
      </c>
      <c r="T143" s="154"/>
      <c r="U143" s="381">
        <v>8967000</v>
      </c>
      <c r="V143" s="381">
        <v>8967000</v>
      </c>
      <c r="W143" s="381">
        <v>8967000</v>
      </c>
      <c r="X143" s="381">
        <v>-1332319</v>
      </c>
    </row>
    <row r="144" spans="1:24" ht="15.6" x14ac:dyDescent="0.25">
      <c r="B144" s="254"/>
      <c r="C144" s="85"/>
      <c r="D144" s="275"/>
      <c r="E144" s="188"/>
      <c r="F144" s="87"/>
      <c r="G144" s="88"/>
      <c r="H144" s="86"/>
      <c r="I144" s="249"/>
      <c r="J144" s="89"/>
      <c r="K144" s="90"/>
      <c r="L144" s="91"/>
      <c r="M144" s="91"/>
      <c r="N144" s="92"/>
      <c r="O144" s="92"/>
      <c r="P144" s="92"/>
      <c r="Q144" s="93"/>
      <c r="R144" s="93"/>
      <c r="S144" s="93"/>
      <c r="T144" s="94"/>
      <c r="U144" s="308"/>
      <c r="V144" s="308"/>
      <c r="W144" s="387"/>
      <c r="X144" s="304"/>
    </row>
    <row r="145" spans="1:24" ht="15.6" x14ac:dyDescent="0.25">
      <c r="B145" s="496" t="s">
        <v>44</v>
      </c>
      <c r="C145" s="497"/>
      <c r="D145" s="498"/>
      <c r="E145" s="499" t="s">
        <v>45</v>
      </c>
      <c r="F145" s="500"/>
      <c r="G145" s="500"/>
      <c r="H145" s="501"/>
      <c r="I145" s="501"/>
      <c r="J145" s="500"/>
      <c r="K145" s="500"/>
      <c r="L145" s="500"/>
      <c r="M145" s="500"/>
      <c r="N145" s="500"/>
      <c r="O145" s="502"/>
      <c r="P145" s="502"/>
      <c r="Q145" s="503"/>
      <c r="R145" s="503"/>
      <c r="S145" s="503"/>
      <c r="T145" s="500"/>
      <c r="U145" s="308"/>
      <c r="V145" s="308"/>
      <c r="W145" s="387"/>
      <c r="X145" s="304"/>
    </row>
    <row r="146" spans="1:24" ht="46.8" x14ac:dyDescent="0.25">
      <c r="A146" s="29" t="s">
        <v>242</v>
      </c>
      <c r="B146" s="256" t="s">
        <v>46</v>
      </c>
      <c r="C146" s="55">
        <v>1</v>
      </c>
      <c r="D146" s="158"/>
      <c r="E146" s="189" t="s">
        <v>48</v>
      </c>
      <c r="F146" s="59"/>
      <c r="G146" s="60"/>
      <c r="H146" s="731"/>
      <c r="I146" s="732">
        <f>I147+I151</f>
        <v>456308.55</v>
      </c>
      <c r="J146" s="60"/>
      <c r="K146" s="60"/>
      <c r="L146" s="60"/>
      <c r="M146" s="62"/>
      <c r="N146" s="63"/>
      <c r="O146" s="64"/>
      <c r="P146" s="64"/>
      <c r="Q146" s="65"/>
      <c r="R146" s="65"/>
      <c r="S146" s="65"/>
      <c r="T146" s="62"/>
      <c r="U146" s="381">
        <v>439200</v>
      </c>
      <c r="V146" s="381">
        <v>439200</v>
      </c>
      <c r="W146" s="381">
        <v>439200</v>
      </c>
      <c r="X146" s="381">
        <v>-1464000</v>
      </c>
    </row>
    <row r="147" spans="1:24" ht="46.8" x14ac:dyDescent="0.3">
      <c r="B147" s="55"/>
      <c r="C147" s="55"/>
      <c r="D147" s="263" t="s">
        <v>220</v>
      </c>
      <c r="E147" s="190" t="s">
        <v>138</v>
      </c>
      <c r="F147" s="45" t="s">
        <v>124</v>
      </c>
      <c r="G147" s="45">
        <v>4</v>
      </c>
      <c r="H147" s="700">
        <f>I147/0.732</f>
        <v>373224.04371584702</v>
      </c>
      <c r="I147" s="733">
        <f>73200+100000+100000</f>
        <v>273200</v>
      </c>
      <c r="J147" s="45" t="s">
        <v>387</v>
      </c>
      <c r="K147" s="213" t="s">
        <v>32</v>
      </c>
      <c r="L147" s="46" t="s">
        <v>122</v>
      </c>
      <c r="M147" s="148" t="s">
        <v>418</v>
      </c>
      <c r="N147" s="148" t="s">
        <v>418</v>
      </c>
      <c r="O147" s="148" t="s">
        <v>418</v>
      </c>
      <c r="P147" s="148"/>
      <c r="Q147" s="148"/>
      <c r="R147" s="49"/>
      <c r="S147" s="536" t="s">
        <v>331</v>
      </c>
      <c r="T147" s="172">
        <v>41883</v>
      </c>
      <c r="U147" s="172">
        <v>41883</v>
      </c>
      <c r="V147" s="308"/>
      <c r="W147" s="387"/>
      <c r="X147" s="304"/>
    </row>
    <row r="148" spans="1:24" ht="54.75" customHeight="1" x14ac:dyDescent="0.25">
      <c r="B148" s="428"/>
      <c r="C148" s="428"/>
      <c r="D148" s="434" t="s">
        <v>348</v>
      </c>
      <c r="E148" s="570" t="s">
        <v>351</v>
      </c>
      <c r="F148" s="541" t="s">
        <v>124</v>
      </c>
      <c r="G148" s="541">
        <v>1</v>
      </c>
      <c r="H148" s="436">
        <f>I148/0.732</f>
        <v>92891.161202185802</v>
      </c>
      <c r="I148" s="571">
        <f>+Q148</f>
        <v>67996.33</v>
      </c>
      <c r="J148" s="541" t="s">
        <v>387</v>
      </c>
      <c r="K148" s="435" t="s">
        <v>32</v>
      </c>
      <c r="L148" s="543" t="s">
        <v>122</v>
      </c>
      <c r="M148" s="543" t="s">
        <v>122</v>
      </c>
      <c r="N148" s="556" t="s">
        <v>413</v>
      </c>
      <c r="O148" s="532">
        <v>41411</v>
      </c>
      <c r="P148" s="458">
        <v>169397</v>
      </c>
      <c r="Q148" s="440">
        <v>67996.33</v>
      </c>
      <c r="R148" s="572" t="s">
        <v>129</v>
      </c>
      <c r="S148" s="440">
        <v>65980.33</v>
      </c>
      <c r="T148" s="556">
        <v>41419</v>
      </c>
      <c r="U148" s="308"/>
      <c r="V148" s="308"/>
      <c r="W148" s="387"/>
      <c r="X148" s="304"/>
    </row>
    <row r="149" spans="1:24" ht="40.5" customHeight="1" x14ac:dyDescent="0.25">
      <c r="B149" s="612"/>
      <c r="C149" s="612"/>
      <c r="D149" s="676" t="s">
        <v>437</v>
      </c>
      <c r="E149" s="677" t="s">
        <v>438</v>
      </c>
      <c r="F149" s="293" t="s">
        <v>124</v>
      </c>
      <c r="G149" s="293" t="s">
        <v>13</v>
      </c>
      <c r="H149" s="678">
        <v>200000</v>
      </c>
      <c r="I149" s="679">
        <f t="shared" ref="I149" si="5">H149*0.732</f>
        <v>146400</v>
      </c>
      <c r="J149" s="680" t="s">
        <v>387</v>
      </c>
      <c r="K149" s="293" t="s">
        <v>32</v>
      </c>
      <c r="L149" s="681" t="s">
        <v>122</v>
      </c>
      <c r="M149" s="681" t="s">
        <v>122</v>
      </c>
      <c r="N149" s="682">
        <v>41699</v>
      </c>
      <c r="O149" s="299" t="s">
        <v>426</v>
      </c>
      <c r="P149" s="683"/>
      <c r="Q149" s="679"/>
      <c r="R149" s="684"/>
      <c r="S149" s="679"/>
      <c r="T149" s="299" t="s">
        <v>401</v>
      </c>
      <c r="U149" s="308"/>
      <c r="V149" s="308"/>
      <c r="W149" s="387"/>
      <c r="X149" s="304"/>
    </row>
    <row r="150" spans="1:24" ht="40.5" customHeight="1" x14ac:dyDescent="0.25">
      <c r="B150" s="635"/>
      <c r="C150" s="635"/>
      <c r="D150" s="634"/>
      <c r="E150" s="264"/>
      <c r="F150" s="565"/>
      <c r="G150" s="16"/>
      <c r="H150" s="16"/>
      <c r="I150" s="404"/>
      <c r="J150" s="405"/>
      <c r="K150" s="16"/>
      <c r="L150" s="16"/>
      <c r="M150" s="57"/>
      <c r="N150" s="173"/>
      <c r="O150" s="173"/>
      <c r="P150" s="173"/>
      <c r="Q150" s="173"/>
      <c r="R150" s="646" t="s">
        <v>443</v>
      </c>
      <c r="S150" s="646">
        <f>I149+S148</f>
        <v>212380.33000000002</v>
      </c>
      <c r="T150" s="291"/>
      <c r="U150" s="308"/>
      <c r="V150" s="308"/>
      <c r="W150" s="387"/>
      <c r="X150" s="304"/>
    </row>
    <row r="151" spans="1:24" ht="41.25" customHeight="1" x14ac:dyDescent="0.25">
      <c r="B151" s="51"/>
      <c r="C151" s="51"/>
      <c r="D151" s="266" t="s">
        <v>221</v>
      </c>
      <c r="E151" s="524" t="s">
        <v>43</v>
      </c>
      <c r="F151" s="213" t="s">
        <v>124</v>
      </c>
      <c r="G151" s="406">
        <v>4</v>
      </c>
      <c r="H151" s="734">
        <f>I151/0.732</f>
        <v>250148.29234972678</v>
      </c>
      <c r="I151" s="733">
        <f>S155</f>
        <v>183108.55</v>
      </c>
      <c r="J151" s="213" t="s">
        <v>387</v>
      </c>
      <c r="K151" s="213" t="s">
        <v>32</v>
      </c>
      <c r="L151" s="220" t="s">
        <v>122</v>
      </c>
      <c r="M151" s="148" t="s">
        <v>418</v>
      </c>
      <c r="N151" s="148" t="s">
        <v>418</v>
      </c>
      <c r="O151" s="148" t="s">
        <v>418</v>
      </c>
      <c r="P151" s="148"/>
      <c r="Q151" s="148"/>
      <c r="R151" s="49"/>
      <c r="S151" s="536" t="s">
        <v>331</v>
      </c>
      <c r="T151" s="172">
        <v>41883</v>
      </c>
      <c r="U151" s="172">
        <v>41883</v>
      </c>
      <c r="V151" s="381">
        <v>366000</v>
      </c>
      <c r="W151" s="230">
        <v>366000</v>
      </c>
      <c r="X151" s="381">
        <v>-146400</v>
      </c>
    </row>
    <row r="152" spans="1:24" ht="51.75" customHeight="1" x14ac:dyDescent="0.25">
      <c r="B152" s="428"/>
      <c r="C152" s="428"/>
      <c r="D152" s="434" t="s">
        <v>349</v>
      </c>
      <c r="E152" s="570" t="s">
        <v>350</v>
      </c>
      <c r="F152" s="541" t="s">
        <v>124</v>
      </c>
      <c r="G152" s="541">
        <v>1</v>
      </c>
      <c r="H152" s="436">
        <f>I152/0.732</f>
        <v>84045.354644808729</v>
      </c>
      <c r="I152" s="571">
        <f>+Q152</f>
        <v>61521.199599999993</v>
      </c>
      <c r="J152" s="541" t="s">
        <v>387</v>
      </c>
      <c r="K152" s="435" t="s">
        <v>32</v>
      </c>
      <c r="L152" s="543" t="s">
        <v>122</v>
      </c>
      <c r="M152" s="543" t="s">
        <v>122</v>
      </c>
      <c r="N152" s="556" t="s">
        <v>412</v>
      </c>
      <c r="O152" s="532">
        <v>41352</v>
      </c>
      <c r="P152" s="458">
        <v>108812</v>
      </c>
      <c r="Q152" s="440">
        <v>61521.199599999993</v>
      </c>
      <c r="R152" s="572" t="s">
        <v>129</v>
      </c>
      <c r="S152" s="440">
        <v>39391.81</v>
      </c>
      <c r="T152" s="556">
        <v>41367</v>
      </c>
      <c r="U152" s="424"/>
      <c r="V152" s="424"/>
      <c r="W152" s="427"/>
      <c r="X152" s="424"/>
    </row>
    <row r="153" spans="1:24" ht="66" customHeight="1" x14ac:dyDescent="0.25">
      <c r="B153" s="429"/>
      <c r="C153" s="429"/>
      <c r="D153" s="434" t="s">
        <v>354</v>
      </c>
      <c r="E153" s="570" t="s">
        <v>355</v>
      </c>
      <c r="F153" s="541" t="s">
        <v>124</v>
      </c>
      <c r="G153" s="541">
        <v>1</v>
      </c>
      <c r="H153" s="436">
        <v>97037.2</v>
      </c>
      <c r="I153" s="571">
        <f>+Q153</f>
        <v>81104.94</v>
      </c>
      <c r="J153" s="541" t="s">
        <v>387</v>
      </c>
      <c r="K153" s="435" t="s">
        <v>32</v>
      </c>
      <c r="L153" s="543" t="s">
        <v>122</v>
      </c>
      <c r="M153" s="543" t="s">
        <v>122</v>
      </c>
      <c r="N153" s="556" t="s">
        <v>414</v>
      </c>
      <c r="O153" s="532">
        <v>41411</v>
      </c>
      <c r="P153" s="458">
        <v>176450</v>
      </c>
      <c r="Q153" s="440">
        <v>81104.94</v>
      </c>
      <c r="R153" s="572" t="s">
        <v>129</v>
      </c>
      <c r="S153" s="440">
        <v>70516.740000000005</v>
      </c>
      <c r="T153" s="556">
        <v>41419</v>
      </c>
      <c r="U153" s="308"/>
      <c r="V153" s="308"/>
      <c r="W153" s="387"/>
      <c r="X153" s="304"/>
    </row>
    <row r="154" spans="1:24" ht="54" customHeight="1" x14ac:dyDescent="0.25">
      <c r="B154" s="794"/>
      <c r="C154" s="794"/>
      <c r="D154" s="676" t="s">
        <v>489</v>
      </c>
      <c r="E154" s="774" t="s">
        <v>481</v>
      </c>
      <c r="F154" s="357" t="s">
        <v>6</v>
      </c>
      <c r="G154" s="357">
        <v>1</v>
      </c>
      <c r="H154" s="777">
        <v>100000</v>
      </c>
      <c r="I154" s="356">
        <f>H154*0.732</f>
        <v>73200</v>
      </c>
      <c r="J154" s="357" t="s">
        <v>387</v>
      </c>
      <c r="K154" s="357" t="s">
        <v>32</v>
      </c>
      <c r="L154" s="775" t="s">
        <v>122</v>
      </c>
      <c r="M154" s="776">
        <v>41760</v>
      </c>
      <c r="N154" s="682"/>
      <c r="O154" s="299"/>
      <c r="P154" s="683"/>
      <c r="Q154" s="679"/>
      <c r="R154" s="684"/>
      <c r="S154" s="679"/>
      <c r="T154" s="738" t="s">
        <v>482</v>
      </c>
      <c r="U154" s="308"/>
      <c r="V154" s="308"/>
      <c r="W154" s="387"/>
      <c r="X154" s="304"/>
    </row>
    <row r="155" spans="1:24" ht="38.25" customHeight="1" x14ac:dyDescent="0.25">
      <c r="B155" s="635"/>
      <c r="C155" s="635"/>
      <c r="D155" s="634"/>
      <c r="E155" s="264"/>
      <c r="F155" s="565"/>
      <c r="G155" s="16"/>
      <c r="H155" s="16"/>
      <c r="I155" s="404"/>
      <c r="J155" s="405"/>
      <c r="K155" s="16"/>
      <c r="L155" s="16"/>
      <c r="M155" s="57"/>
      <c r="N155" s="173"/>
      <c r="O155" s="173"/>
      <c r="P155" s="173"/>
      <c r="Q155" s="173"/>
      <c r="R155" s="646" t="s">
        <v>443</v>
      </c>
      <c r="S155" s="646">
        <f>S152+S153+I154</f>
        <v>183108.55</v>
      </c>
      <c r="T155" s="291"/>
      <c r="U155" s="308"/>
      <c r="V155" s="308"/>
      <c r="W155" s="387"/>
      <c r="X155" s="304"/>
    </row>
    <row r="156" spans="1:24" ht="15.6" x14ac:dyDescent="0.25">
      <c r="A156" s="29" t="s">
        <v>245</v>
      </c>
      <c r="B156" s="256" t="s">
        <v>49</v>
      </c>
      <c r="C156" s="177">
        <v>2</v>
      </c>
      <c r="D156" s="158"/>
      <c r="E156" s="189" t="s">
        <v>50</v>
      </c>
      <c r="F156" s="60"/>
      <c r="G156" s="60"/>
      <c r="H156" s="250"/>
      <c r="I156" s="735">
        <f>I157</f>
        <v>153287</v>
      </c>
      <c r="J156" s="60"/>
      <c r="K156" s="60"/>
      <c r="L156" s="60"/>
      <c r="M156" s="62"/>
      <c r="N156" s="178"/>
      <c r="O156" s="179"/>
      <c r="P156" s="179"/>
      <c r="Q156" s="180"/>
      <c r="R156" s="180"/>
      <c r="S156" s="180"/>
      <c r="T156" s="179"/>
      <c r="U156" s="308"/>
      <c r="V156" s="308"/>
      <c r="W156" s="387"/>
      <c r="X156" s="304"/>
    </row>
    <row r="157" spans="1:24" ht="31.2" x14ac:dyDescent="0.25">
      <c r="B157" s="409"/>
      <c r="C157" s="399"/>
      <c r="D157" s="263" t="s">
        <v>347</v>
      </c>
      <c r="E157" s="185" t="s">
        <v>51</v>
      </c>
      <c r="F157" s="45" t="s">
        <v>124</v>
      </c>
      <c r="G157" s="400">
        <v>5</v>
      </c>
      <c r="H157" s="346">
        <f>I157/0.732</f>
        <v>209408.4699453552</v>
      </c>
      <c r="I157" s="148">
        <v>153287</v>
      </c>
      <c r="J157" s="45" t="s">
        <v>387</v>
      </c>
      <c r="K157" s="400" t="s">
        <v>32</v>
      </c>
      <c r="L157" s="403" t="s">
        <v>122</v>
      </c>
      <c r="M157" s="148" t="s">
        <v>418</v>
      </c>
      <c r="N157" s="148" t="s">
        <v>418</v>
      </c>
      <c r="O157" s="148" t="s">
        <v>418</v>
      </c>
      <c r="P157" s="148"/>
      <c r="Q157" s="148"/>
      <c r="R157" s="49"/>
      <c r="S157" s="536" t="s">
        <v>331</v>
      </c>
      <c r="T157" s="172">
        <v>41883</v>
      </c>
      <c r="U157" s="172">
        <v>41883</v>
      </c>
      <c r="V157" s="308"/>
      <c r="W157" s="387"/>
      <c r="X157" s="304"/>
    </row>
    <row r="158" spans="1:24" ht="36" customHeight="1" x14ac:dyDescent="0.25">
      <c r="B158" s="51"/>
      <c r="C158" s="58"/>
      <c r="D158" s="340" t="s">
        <v>302</v>
      </c>
      <c r="E158" s="484" t="s">
        <v>303</v>
      </c>
      <c r="F158" s="431" t="s">
        <v>10</v>
      </c>
      <c r="G158" s="431">
        <v>1</v>
      </c>
      <c r="H158" s="448">
        <f>Q158/0.732</f>
        <v>105064.12568306012</v>
      </c>
      <c r="I158" s="449">
        <f>+S158</f>
        <v>36385.43</v>
      </c>
      <c r="J158" s="431" t="s">
        <v>387</v>
      </c>
      <c r="K158" s="431" t="s">
        <v>32</v>
      </c>
      <c r="L158" s="450">
        <v>41030</v>
      </c>
      <c r="M158" s="451" t="s">
        <v>122</v>
      </c>
      <c r="N158" s="432">
        <v>41054</v>
      </c>
      <c r="O158" s="452">
        <v>41057</v>
      </c>
      <c r="P158" s="453">
        <v>178000</v>
      </c>
      <c r="Q158" s="440">
        <v>76906.94</v>
      </c>
      <c r="R158" s="440">
        <v>40521.51</v>
      </c>
      <c r="S158" s="440">
        <v>36385.43</v>
      </c>
      <c r="T158" s="451">
        <v>41362</v>
      </c>
      <c r="U158" s="308"/>
      <c r="V158" s="308"/>
      <c r="W158" s="387"/>
      <c r="X158" s="304"/>
    </row>
    <row r="159" spans="1:24" ht="36.75" customHeight="1" x14ac:dyDescent="0.25">
      <c r="B159" s="282"/>
      <c r="C159" s="426"/>
      <c r="D159" s="434" t="s">
        <v>222</v>
      </c>
      <c r="E159" s="540" t="s">
        <v>364</v>
      </c>
      <c r="F159" s="541" t="s">
        <v>124</v>
      </c>
      <c r="G159" s="541">
        <v>1</v>
      </c>
      <c r="H159" s="542">
        <f>I159/0.732</f>
        <v>22650.273224043718</v>
      </c>
      <c r="I159" s="440">
        <v>16580</v>
      </c>
      <c r="J159" s="541" t="s">
        <v>387</v>
      </c>
      <c r="K159" s="435" t="s">
        <v>32</v>
      </c>
      <c r="L159" s="543" t="s">
        <v>122</v>
      </c>
      <c r="M159" s="543" t="s">
        <v>122</v>
      </c>
      <c r="N159" s="539" t="s">
        <v>122</v>
      </c>
      <c r="O159" s="532">
        <v>41355</v>
      </c>
      <c r="P159" s="458">
        <v>38837.58</v>
      </c>
      <c r="Q159" s="440">
        <v>16578.830000000002</v>
      </c>
      <c r="R159" s="544" t="s">
        <v>129</v>
      </c>
      <c r="S159" s="440">
        <v>16578.830000000002</v>
      </c>
      <c r="T159" s="532">
        <v>41355</v>
      </c>
      <c r="U159" s="308"/>
      <c r="V159" s="308"/>
      <c r="W159" s="304"/>
      <c r="X159" s="304"/>
    </row>
    <row r="160" spans="1:24" ht="34.5" customHeight="1" x14ac:dyDescent="0.25">
      <c r="B160" s="282"/>
      <c r="C160" s="633"/>
      <c r="D160" s="634"/>
      <c r="E160" s="264"/>
      <c r="F160" s="565"/>
      <c r="G160" s="16"/>
      <c r="H160" s="16"/>
      <c r="I160" s="404"/>
      <c r="J160" s="405"/>
      <c r="K160" s="16"/>
      <c r="L160" s="16"/>
      <c r="M160" s="57"/>
      <c r="N160" s="173"/>
      <c r="O160" s="173"/>
      <c r="P160" s="173"/>
      <c r="Q160" s="173"/>
      <c r="R160" s="646" t="s">
        <v>443</v>
      </c>
      <c r="S160" s="646">
        <f>S158+S159</f>
        <v>52964.26</v>
      </c>
      <c r="T160" s="291"/>
      <c r="U160" s="308"/>
      <c r="V160" s="308"/>
      <c r="W160" s="304"/>
      <c r="X160" s="304"/>
    </row>
    <row r="161" spans="1:24" ht="18" x14ac:dyDescent="0.25">
      <c r="B161" s="254"/>
      <c r="C161" s="148"/>
      <c r="D161" s="271"/>
      <c r="E161" s="191" t="s">
        <v>53</v>
      </c>
      <c r="F161" s="149"/>
      <c r="G161" s="150"/>
      <c r="H161" s="261"/>
      <c r="I161" s="486">
        <f>I146+I156</f>
        <v>609595.55000000005</v>
      </c>
      <c r="J161" s="45"/>
      <c r="K161" s="48"/>
      <c r="L161" s="46"/>
      <c r="M161" s="46"/>
      <c r="N161" s="151"/>
      <c r="O161" s="152"/>
      <c r="P161" s="152"/>
      <c r="Q161" s="153"/>
      <c r="R161" s="153"/>
      <c r="S161" s="486">
        <f>S148+S152+S153+S158+S159</f>
        <v>228853.14</v>
      </c>
      <c r="T161" s="154"/>
      <c r="U161" s="381">
        <v>549000</v>
      </c>
      <c r="V161" s="381">
        <v>549000</v>
      </c>
      <c r="W161" s="381">
        <v>549000</v>
      </c>
      <c r="X161" s="381">
        <v>-146400</v>
      </c>
    </row>
    <row r="162" spans="1:24" ht="18" x14ac:dyDescent="0.25">
      <c r="B162" s="877" t="s">
        <v>272</v>
      </c>
      <c r="C162" s="878"/>
      <c r="D162" s="878"/>
      <c r="E162" s="879"/>
      <c r="F162" s="314"/>
      <c r="G162" s="315"/>
      <c r="H162" s="312"/>
      <c r="I162" s="474">
        <f>I161+I143</f>
        <v>9509999.5500000007</v>
      </c>
      <c r="J162" s="45"/>
      <c r="K162" s="415"/>
      <c r="L162" s="46"/>
      <c r="M162" s="46"/>
      <c r="N162" s="313"/>
      <c r="O162" s="152"/>
      <c r="P162" s="152"/>
      <c r="Q162" s="153"/>
      <c r="R162" s="153"/>
      <c r="S162" s="474">
        <f>S143+S161</f>
        <v>6531241.6492307689</v>
      </c>
      <c r="T162" s="154"/>
      <c r="U162" s="308"/>
      <c r="V162" s="308"/>
      <c r="W162" s="390"/>
      <c r="X162" s="304"/>
    </row>
    <row r="163" spans="1:24" ht="15.6" x14ac:dyDescent="0.25">
      <c r="A163" s="29" t="s">
        <v>24</v>
      </c>
      <c r="B163" s="494" t="s">
        <v>24</v>
      </c>
      <c r="C163" s="495">
        <v>10</v>
      </c>
      <c r="D163" s="504"/>
      <c r="E163" s="499" t="s">
        <v>23</v>
      </c>
      <c r="F163" s="505"/>
      <c r="G163" s="505"/>
      <c r="H163" s="506"/>
      <c r="I163" s="506"/>
      <c r="J163" s="500"/>
      <c r="K163" s="507"/>
      <c r="L163" s="508"/>
      <c r="M163" s="509"/>
      <c r="N163" s="510"/>
      <c r="O163" s="511"/>
      <c r="P163" s="511"/>
      <c r="Q163" s="512"/>
      <c r="R163" s="512"/>
      <c r="S163" s="512"/>
      <c r="T163" s="505"/>
      <c r="U163" s="308"/>
      <c r="V163" s="308"/>
      <c r="W163" s="387"/>
      <c r="X163" s="304"/>
    </row>
    <row r="164" spans="1:24" ht="191.25" customHeight="1" x14ac:dyDescent="0.25">
      <c r="B164" s="257"/>
      <c r="C164" s="26">
        <v>1</v>
      </c>
      <c r="D164" s="355" t="s">
        <v>223</v>
      </c>
      <c r="E164" s="295" t="s">
        <v>226</v>
      </c>
      <c r="F164" s="296" t="s">
        <v>147</v>
      </c>
      <c r="G164" s="296" t="s">
        <v>13</v>
      </c>
      <c r="H164" s="294">
        <v>2991803.2786885248</v>
      </c>
      <c r="I164" s="297">
        <f>H164*0.732</f>
        <v>2190000</v>
      </c>
      <c r="J164" s="298" t="s">
        <v>122</v>
      </c>
      <c r="K164" s="296" t="s">
        <v>19</v>
      </c>
      <c r="L164" s="299" t="s">
        <v>122</v>
      </c>
      <c r="M164" s="299" t="s">
        <v>122</v>
      </c>
      <c r="N164" s="299" t="s">
        <v>125</v>
      </c>
      <c r="O164" s="299" t="s">
        <v>125</v>
      </c>
      <c r="P164" s="361">
        <v>1005263.77</v>
      </c>
      <c r="Q164" s="361">
        <v>2190000</v>
      </c>
      <c r="R164" s="300" t="s">
        <v>331</v>
      </c>
      <c r="S164" s="361">
        <v>2190000</v>
      </c>
      <c r="T164" s="293">
        <v>2014</v>
      </c>
      <c r="U164" s="308"/>
      <c r="V164" s="308"/>
      <c r="W164" s="387"/>
      <c r="X164" s="304"/>
    </row>
    <row r="165" spans="1:24" ht="18" x14ac:dyDescent="0.25">
      <c r="B165" s="282"/>
      <c r="C165" s="169"/>
      <c r="D165" s="195"/>
      <c r="E165" s="200" t="s">
        <v>14</v>
      </c>
      <c r="F165" s="51"/>
      <c r="G165" s="196"/>
      <c r="H165" s="289">
        <f>H164</f>
        <v>2991803.2786885248</v>
      </c>
      <c r="I165" s="474">
        <f>SUM(I164)</f>
        <v>2190000</v>
      </c>
      <c r="J165" s="196"/>
      <c r="K165" s="197"/>
      <c r="L165" s="197"/>
      <c r="M165" s="197"/>
      <c r="N165" s="197"/>
      <c r="O165" s="198"/>
      <c r="P165" s="397"/>
      <c r="Q165" s="199"/>
      <c r="R165" s="199"/>
      <c r="S165" s="199"/>
      <c r="T165" s="197"/>
      <c r="U165" s="308"/>
      <c r="V165" s="308"/>
      <c r="W165" s="391"/>
      <c r="X165" s="304"/>
    </row>
    <row r="166" spans="1:24" ht="52.5" customHeight="1" x14ac:dyDescent="0.25">
      <c r="B166" s="875"/>
      <c r="C166" s="876"/>
      <c r="D166" s="876"/>
      <c r="E166" s="283" t="s">
        <v>17</v>
      </c>
      <c r="F166" s="284"/>
      <c r="G166" s="285"/>
      <c r="H166" s="286"/>
      <c r="I166" s="412">
        <f>I165+I162+I105</f>
        <v>109799999.88999999</v>
      </c>
      <c r="J166" s="285"/>
      <c r="K166" s="286"/>
      <c r="L166" s="285"/>
      <c r="M166" s="417"/>
      <c r="N166" s="418"/>
      <c r="O166" s="287"/>
      <c r="P166" s="287"/>
      <c r="Q166" s="535"/>
      <c r="R166" s="287" t="s">
        <v>416</v>
      </c>
      <c r="S166" s="546">
        <f>S105+S162+S164</f>
        <v>79669384.999230742</v>
      </c>
      <c r="T166" s="285"/>
      <c r="U166" s="310"/>
      <c r="V166" s="310"/>
      <c r="W166" s="392"/>
      <c r="X166" s="689"/>
    </row>
    <row r="167" spans="1:24" x14ac:dyDescent="0.25">
      <c r="I167" s="416"/>
      <c r="Q167" s="20"/>
    </row>
    <row r="168" spans="1:24" ht="15" x14ac:dyDescent="0.25">
      <c r="B168" s="126" t="s">
        <v>100</v>
      </c>
      <c r="C168" s="127" t="s">
        <v>239</v>
      </c>
      <c r="D168" s="128"/>
      <c r="E168" s="129"/>
      <c r="F168" s="130"/>
      <c r="G168" s="131"/>
      <c r="H168" s="131"/>
      <c r="I168"/>
      <c r="J168"/>
      <c r="K168"/>
      <c r="L168"/>
      <c r="M168"/>
      <c r="N168"/>
      <c r="O168"/>
      <c r="P168"/>
      <c r="Q168" s="20"/>
      <c r="S168" s="551"/>
    </row>
    <row r="169" spans="1:24" x14ac:dyDescent="0.25">
      <c r="B169" s="126"/>
      <c r="C169" s="127" t="s">
        <v>235</v>
      </c>
      <c r="D169" s="128"/>
      <c r="E169" s="129"/>
      <c r="F169" s="132"/>
      <c r="G169" s="131"/>
      <c r="H169" s="131"/>
      <c r="I169"/>
      <c r="J169"/>
      <c r="K169"/>
      <c r="L169"/>
      <c r="M169"/>
      <c r="N169"/>
      <c r="O169"/>
      <c r="P169"/>
      <c r="Q169" s="20"/>
      <c r="S169" s="611"/>
    </row>
    <row r="170" spans="1:24" x14ac:dyDescent="0.25">
      <c r="B170" s="133"/>
      <c r="C170" s="867" t="s">
        <v>229</v>
      </c>
      <c r="D170" s="868"/>
      <c r="E170" s="868"/>
      <c r="F170" s="868"/>
      <c r="G170" s="868"/>
      <c r="H170" s="868"/>
      <c r="I170" s="868"/>
      <c r="J170" s="868"/>
      <c r="K170" s="868"/>
      <c r="L170" s="868"/>
      <c r="M170" s="868"/>
      <c r="N170" s="868"/>
      <c r="O170" s="868"/>
      <c r="P170" s="396"/>
      <c r="Q170" s="20"/>
    </row>
    <row r="171" spans="1:24" x14ac:dyDescent="0.25">
      <c r="B171" s="133"/>
      <c r="C171" s="143"/>
      <c r="D171" s="288"/>
      <c r="E171" s="288"/>
      <c r="F171" s="288"/>
      <c r="G171" s="288"/>
      <c r="H171" s="288"/>
      <c r="I171" s="288"/>
      <c r="J171" s="288"/>
      <c r="K171" s="288"/>
      <c r="L171" s="288"/>
      <c r="M171" s="288"/>
      <c r="N171" s="288"/>
      <c r="O171" s="288"/>
      <c r="P171" s="396"/>
      <c r="Q171" s="20"/>
    </row>
    <row r="172" spans="1:24" ht="13.8" x14ac:dyDescent="0.25">
      <c r="B172" s="134" t="s">
        <v>101</v>
      </c>
      <c r="C172" s="135"/>
      <c r="D172" s="136"/>
      <c r="E172" s="137"/>
      <c r="F172" s="138"/>
      <c r="G172" s="411" t="s">
        <v>339</v>
      </c>
      <c r="H172"/>
      <c r="I172"/>
      <c r="J172"/>
      <c r="K172"/>
      <c r="L172"/>
      <c r="N172"/>
      <c r="O172"/>
      <c r="P172"/>
      <c r="Q172" s="20"/>
    </row>
    <row r="173" spans="1:24" x14ac:dyDescent="0.25">
      <c r="B173"/>
      <c r="C173" s="144"/>
      <c r="D173" s="127" t="s">
        <v>109</v>
      </c>
      <c r="G173" s="127" t="s">
        <v>149</v>
      </c>
      <c r="H173" s="140"/>
      <c r="I173" s="141"/>
      <c r="J173" s="139" t="s">
        <v>102</v>
      </c>
      <c r="K173" s="127"/>
      <c r="M173" s="127" t="s">
        <v>142</v>
      </c>
      <c r="N173"/>
      <c r="O173"/>
      <c r="P173"/>
      <c r="Q173" s="20"/>
    </row>
    <row r="174" spans="1:24" x14ac:dyDescent="0.25">
      <c r="B174"/>
      <c r="C174" s="362"/>
      <c r="D174" s="142" t="s">
        <v>110</v>
      </c>
      <c r="G174" s="127" t="s">
        <v>108</v>
      </c>
      <c r="H174" s="127"/>
      <c r="I174" s="141"/>
      <c r="J174" s="139" t="s">
        <v>104</v>
      </c>
      <c r="K174" s="127"/>
      <c r="M174" s="127" t="s">
        <v>143</v>
      </c>
      <c r="N174"/>
      <c r="O174"/>
      <c r="P174"/>
      <c r="Q174" s="20"/>
    </row>
    <row r="175" spans="1:24" x14ac:dyDescent="0.25">
      <c r="B175"/>
      <c r="C175" s="376"/>
      <c r="D175" s="142" t="s">
        <v>111</v>
      </c>
      <c r="G175" s="127" t="s">
        <v>103</v>
      </c>
      <c r="H175" s="127"/>
      <c r="I175" s="141"/>
      <c r="J175" s="139" t="s">
        <v>106</v>
      </c>
      <c r="K175" s="127"/>
      <c r="M175" s="127" t="s">
        <v>144</v>
      </c>
      <c r="N175"/>
      <c r="O175"/>
      <c r="P175"/>
      <c r="Q175" s="20"/>
    </row>
    <row r="176" spans="1:24" x14ac:dyDescent="0.25">
      <c r="B176"/>
      <c r="C176" s="441"/>
      <c r="D176" s="142" t="s">
        <v>112</v>
      </c>
      <c r="G176" s="127" t="s">
        <v>105</v>
      </c>
      <c r="H176" s="127"/>
      <c r="I176" s="141"/>
      <c r="J176" s="139" t="s">
        <v>107</v>
      </c>
      <c r="K176" s="127"/>
      <c r="M176" s="127" t="s">
        <v>145</v>
      </c>
      <c r="N176"/>
      <c r="O176"/>
      <c r="P176"/>
      <c r="Q176" s="611"/>
    </row>
    <row r="177" spans="2:17" x14ac:dyDescent="0.25">
      <c r="B177"/>
      <c r="C177" s="301"/>
      <c r="D177" s="142" t="s">
        <v>258</v>
      </c>
      <c r="G177" s="221" t="s">
        <v>234</v>
      </c>
      <c r="H177" s="127"/>
      <c r="I177" s="141"/>
      <c r="K177" s="127"/>
      <c r="M177" s="127" t="s">
        <v>146</v>
      </c>
      <c r="N177"/>
      <c r="O177"/>
      <c r="P177" s="629">
        <f>109800000-I166</f>
        <v>0.11000001430511475</v>
      </c>
      <c r="Q177" s="20"/>
    </row>
    <row r="178" spans="2:17" x14ac:dyDescent="0.25">
      <c r="B178"/>
      <c r="C178" s="350"/>
      <c r="D178" s="142" t="s">
        <v>308</v>
      </c>
      <c r="G178" s="127" t="s">
        <v>148</v>
      </c>
      <c r="H178" s="127"/>
      <c r="I178" s="141"/>
      <c r="J178" s="143" t="s">
        <v>340</v>
      </c>
      <c r="K178" s="127"/>
      <c r="L178" s="127"/>
      <c r="M178" s="127" t="s">
        <v>156</v>
      </c>
      <c r="N178"/>
      <c r="O178"/>
      <c r="P178"/>
      <c r="Q178" s="20"/>
    </row>
    <row r="179" spans="2:17" x14ac:dyDescent="0.25">
      <c r="B179"/>
      <c r="C179" s="493"/>
      <c r="D179" s="142" t="s">
        <v>362</v>
      </c>
      <c r="G179" s="127"/>
      <c r="H179" s="127"/>
      <c r="I179" s="141"/>
      <c r="J179" s="352"/>
      <c r="K179" s="127"/>
      <c r="L179" s="127"/>
      <c r="M179" s="127"/>
      <c r="N179"/>
      <c r="O179"/>
      <c r="P179"/>
      <c r="Q179" s="20"/>
    </row>
    <row r="180" spans="2:17" x14ac:dyDescent="0.25">
      <c r="Q180" s="20"/>
    </row>
    <row r="181" spans="2:17" x14ac:dyDescent="0.25">
      <c r="Q181" s="20"/>
    </row>
    <row r="182" spans="2:17" x14ac:dyDescent="0.25">
      <c r="Q182" s="20"/>
    </row>
    <row r="183" spans="2:17" x14ac:dyDescent="0.25">
      <c r="Q183" s="20"/>
    </row>
    <row r="184" spans="2:17" x14ac:dyDescent="0.25">
      <c r="Q184" s="20"/>
    </row>
    <row r="185" spans="2:17" x14ac:dyDescent="0.25">
      <c r="Q185" s="20"/>
    </row>
    <row r="186" spans="2:17" x14ac:dyDescent="0.25">
      <c r="Q186" s="20"/>
    </row>
    <row r="187" spans="2:17" x14ac:dyDescent="0.25">
      <c r="Q187" s="20"/>
    </row>
    <row r="188" spans="2:17" x14ac:dyDescent="0.25">
      <c r="Q188" s="20"/>
    </row>
    <row r="189" spans="2:17" x14ac:dyDescent="0.25">
      <c r="Q189" s="20"/>
    </row>
    <row r="190" spans="2:17" x14ac:dyDescent="0.25">
      <c r="Q190" s="20"/>
    </row>
    <row r="191" spans="2:17" x14ac:dyDescent="0.25">
      <c r="Q191" s="20"/>
    </row>
    <row r="192" spans="2:17" x14ac:dyDescent="0.25">
      <c r="Q192" s="20"/>
    </row>
    <row r="193" spans="17:17" x14ac:dyDescent="0.25">
      <c r="Q193" s="20"/>
    </row>
    <row r="194" spans="17:17" x14ac:dyDescent="0.25">
      <c r="Q194" s="20"/>
    </row>
    <row r="195" spans="17:17" x14ac:dyDescent="0.25">
      <c r="Q195" s="20"/>
    </row>
    <row r="196" spans="17:17" x14ac:dyDescent="0.25">
      <c r="Q196" s="20"/>
    </row>
    <row r="197" spans="17:17" x14ac:dyDescent="0.25">
      <c r="Q197" s="20"/>
    </row>
    <row r="198" spans="17:17" x14ac:dyDescent="0.25">
      <c r="Q198" s="20"/>
    </row>
    <row r="199" spans="17:17" x14ac:dyDescent="0.25">
      <c r="Q199" s="20"/>
    </row>
    <row r="200" spans="17:17" x14ac:dyDescent="0.25">
      <c r="Q200" s="20"/>
    </row>
    <row r="201" spans="17:17" x14ac:dyDescent="0.25">
      <c r="Q201" s="20"/>
    </row>
    <row r="202" spans="17:17" x14ac:dyDescent="0.25">
      <c r="Q202" s="20"/>
    </row>
    <row r="203" spans="17:17" x14ac:dyDescent="0.25">
      <c r="Q203" s="20"/>
    </row>
    <row r="204" spans="17:17" x14ac:dyDescent="0.25">
      <c r="Q204" s="20"/>
    </row>
    <row r="205" spans="17:17" x14ac:dyDescent="0.25">
      <c r="Q205" s="20"/>
    </row>
    <row r="206" spans="17:17" x14ac:dyDescent="0.25">
      <c r="Q206" s="20"/>
    </row>
    <row r="207" spans="17:17" x14ac:dyDescent="0.25">
      <c r="Q207" s="20"/>
    </row>
    <row r="208" spans="17:17" x14ac:dyDescent="0.25">
      <c r="Q208" s="20"/>
    </row>
    <row r="209" spans="17:17" x14ac:dyDescent="0.25">
      <c r="Q209" s="20"/>
    </row>
    <row r="210" spans="17:17" x14ac:dyDescent="0.25">
      <c r="Q210" s="20"/>
    </row>
    <row r="211" spans="17:17" x14ac:dyDescent="0.25">
      <c r="Q211" s="20"/>
    </row>
    <row r="212" spans="17:17" x14ac:dyDescent="0.25">
      <c r="Q212" s="20"/>
    </row>
    <row r="213" spans="17:17" x14ac:dyDescent="0.25">
      <c r="Q213" s="20"/>
    </row>
    <row r="214" spans="17:17" x14ac:dyDescent="0.25">
      <c r="Q214" s="20"/>
    </row>
    <row r="215" spans="17:17" x14ac:dyDescent="0.25">
      <c r="Q215" s="20"/>
    </row>
    <row r="216" spans="17:17" x14ac:dyDescent="0.25">
      <c r="Q216" s="20"/>
    </row>
    <row r="217" spans="17:17" x14ac:dyDescent="0.25">
      <c r="Q217" s="20"/>
    </row>
    <row r="218" spans="17:17" x14ac:dyDescent="0.25">
      <c r="Q218" s="20"/>
    </row>
    <row r="219" spans="17:17" x14ac:dyDescent="0.25">
      <c r="Q219" s="20"/>
    </row>
    <row r="220" spans="17:17" x14ac:dyDescent="0.25">
      <c r="Q220" s="20"/>
    </row>
    <row r="221" spans="17:17" x14ac:dyDescent="0.25">
      <c r="Q221" s="20"/>
    </row>
    <row r="222" spans="17:17" x14ac:dyDescent="0.25">
      <c r="Q222" s="20"/>
    </row>
  </sheetData>
  <customSheetViews>
    <customSheetView guid="{9F194695-5DE1-4A36-801D-E115575DAD9E}" scale="64" showPageBreaks="1" showGridLines="0" fitToPage="1" printArea="1" hiddenColumns="1" view="pageBreakPreview" topLeftCell="A61">
      <selection activeCell="H79" sqref="H79"/>
      <rowBreaks count="5" manualBreakCount="5">
        <brk id="32" max="24" man="1"/>
        <brk id="51" max="24" man="1"/>
        <brk id="72" max="24" man="1"/>
        <brk id="95" max="24" man="1"/>
        <brk id="113" max="24" man="1"/>
      </rowBreaks>
      <pageMargins left="0.15748031496062992" right="0.15748031496062992" top="0.43307086614173229" bottom="0.43307086614173229" header="0.31496062992125984" footer="0.19685039370078741"/>
      <printOptions horizontalCentered="1"/>
      <pageSetup paperSize="9" scale="49" fitToHeight="0" orientation="landscape" r:id="rId1"/>
      <headerFooter alignWithMargins="0">
        <oddFooter>&amp;L&amp;F&amp;C&amp;"Times New Roman,Regular"&amp;11&amp;P/&amp;N&amp;R&amp;D</oddFooter>
      </headerFooter>
    </customSheetView>
    <customSheetView guid="{784C5093-DC18-4E2E-92B5-D1DE4B37CEAC}" scale="75" showPageBreaks="1" showGridLines="0" fitToPage="1" printArea="1" hiddenColumns="1" view="pageBreakPreview">
      <pane xSplit="3" ySplit="8" topLeftCell="D9" activePane="bottomRight" state="frozen"/>
      <selection pane="bottomRight" activeCell="Q112" sqref="Q112:Q114"/>
      <rowBreaks count="5" manualBreakCount="5">
        <brk id="32" max="24" man="1"/>
        <brk id="54" max="24" man="1"/>
        <brk id="75" max="24" man="1"/>
        <brk id="99" max="24" man="1"/>
        <brk id="115" max="24" man="1"/>
      </rowBreaks>
      <pageMargins left="0.15748031496062992" right="0.15748031496062992" top="0.43307086614173229" bottom="0.43307086614173229" header="0.31496062992125984" footer="0.19685039370078741"/>
      <printOptions horizontalCentered="1"/>
      <pageSetup paperSize="9" scale="49" fitToHeight="0" orientation="landscape" r:id="rId2"/>
      <headerFooter alignWithMargins="0">
        <oddFooter>&amp;L&amp;F&amp;C&amp;"Times New Roman,Regular"&amp;11&amp;P/&amp;N&amp;R&amp;D</oddFooter>
      </headerFooter>
    </customSheetView>
    <customSheetView guid="{F7053D71-DA4F-4710-A4BF-FD55AE03402E}" scale="64" showPageBreaks="1" showGridLines="0" fitToPage="1" printArea="1" hiddenColumns="1" view="pageBreakPreview">
      <selection activeCell="F92" sqref="F92:I92"/>
      <rowBreaks count="5" manualBreakCount="5">
        <brk id="32" max="24" man="1"/>
        <brk id="51" max="24" man="1"/>
        <brk id="72" max="24" man="1"/>
        <brk id="95" max="24" man="1"/>
        <brk id="113" max="24" man="1"/>
      </rowBreaks>
      <pageMargins left="0.15748031496062992" right="0.15748031496062992" top="0.43307086614173229" bottom="0.43307086614173229" header="0.31496062992125984" footer="0.19685039370078741"/>
      <printOptions horizontalCentered="1"/>
      <pageSetup paperSize="9" scale="49" fitToHeight="0" orientation="landscape" r:id="rId3"/>
      <headerFooter alignWithMargins="0">
        <oddFooter>&amp;L&amp;F&amp;C&amp;"Times New Roman,Regular"&amp;11&amp;P/&amp;N&amp;R&amp;D</oddFooter>
      </headerFooter>
    </customSheetView>
    <customSheetView guid="{CA6603D6-C8E0-4A6A-9A3E-2EE0FC568C84}" scale="64" showPageBreaks="1" showGridLines="0" fitToPage="1" printArea="1" hiddenColumns="1" view="pageBreakPreview" topLeftCell="A76">
      <selection activeCell="G93" sqref="G93"/>
      <rowBreaks count="5" manualBreakCount="5">
        <brk id="32" max="24" man="1"/>
        <brk id="51" max="24" man="1"/>
        <brk id="72" max="24" man="1"/>
        <brk id="95" max="24" man="1"/>
        <brk id="113" max="24" man="1"/>
      </rowBreaks>
      <pageMargins left="0.15748031496062992" right="0.15748031496062992" top="0.43307086614173229" bottom="0.43307086614173229" header="0.31496062992125984" footer="0.19685039370078741"/>
      <printOptions horizontalCentered="1"/>
      <pageSetup paperSize="9" scale="49" fitToHeight="0" orientation="landscape" r:id="rId4"/>
      <headerFooter alignWithMargins="0">
        <oddFooter>&amp;L&amp;F&amp;C&amp;"Times New Roman,Regular"&amp;11&amp;P/&amp;N&amp;R&amp;D</oddFooter>
      </headerFooter>
    </customSheetView>
    <customSheetView guid="{919A7E7C-9435-4810-96FB-0E3D4DFAB757}" scale="75" showPageBreaks="1" showGridLines="0" fitToPage="1" printArea="1" hiddenColumns="1" view="pageBreakPreview">
      <selection activeCell="S18" sqref="S18"/>
      <rowBreaks count="5" manualBreakCount="5">
        <brk id="34" max="24" man="1"/>
        <brk id="56" max="24" man="1"/>
        <brk id="82" max="24" man="1"/>
        <brk id="104" max="24" man="1"/>
        <brk id="123" max="24" man="1"/>
      </rowBreaks>
      <pageMargins left="0.15748031496062992" right="0.15748031496062992" top="0.43307086614173229" bottom="0.43307086614173229" header="0.31496062992125984" footer="0.19685039370078741"/>
      <printOptions horizontalCentered="1"/>
      <pageSetup paperSize="9" scale="49" fitToHeight="0" orientation="landscape" r:id="rId5"/>
      <headerFooter alignWithMargins="0">
        <oddFooter>&amp;L&amp;F&amp;C&amp;"Times New Roman,Regular"&amp;11&amp;P/&amp;N&amp;R&amp;D</oddFooter>
      </headerFooter>
    </customSheetView>
  </customSheetViews>
  <mergeCells count="87">
    <mergeCell ref="H13:H14"/>
    <mergeCell ref="E33:E34"/>
    <mergeCell ref="F44:T44"/>
    <mergeCell ref="M33:M34"/>
    <mergeCell ref="N92:N94"/>
    <mergeCell ref="F36:T36"/>
    <mergeCell ref="M81:M83"/>
    <mergeCell ref="I92:I94"/>
    <mergeCell ref="H92:H94"/>
    <mergeCell ref="O92:O94"/>
    <mergeCell ref="J33:J34"/>
    <mergeCell ref="K33:K34"/>
    <mergeCell ref="S92:S94"/>
    <mergeCell ref="M92:M94"/>
    <mergeCell ref="G81:G83"/>
    <mergeCell ref="F89:F90"/>
    <mergeCell ref="B9:B59"/>
    <mergeCell ref="C50:C53"/>
    <mergeCell ref="C20:C22"/>
    <mergeCell ref="C11:C16"/>
    <mergeCell ref="C40:C41"/>
    <mergeCell ref="C28:C29"/>
    <mergeCell ref="B2:T2"/>
    <mergeCell ref="B3:T3"/>
    <mergeCell ref="L5:T5"/>
    <mergeCell ref="K6:K7"/>
    <mergeCell ref="O6:T6"/>
    <mergeCell ref="B6:B7"/>
    <mergeCell ref="J6:J7"/>
    <mergeCell ref="D6:D7"/>
    <mergeCell ref="B4:T4"/>
    <mergeCell ref="I6:I7"/>
    <mergeCell ref="F6:F7"/>
    <mergeCell ref="E6:E7"/>
    <mergeCell ref="G6:G7"/>
    <mergeCell ref="H6:H7"/>
    <mergeCell ref="C6:C7"/>
    <mergeCell ref="I13:I14"/>
    <mergeCell ref="F20:T20"/>
    <mergeCell ref="F41:T41"/>
    <mergeCell ref="J13:J14"/>
    <mergeCell ref="G13:G14"/>
    <mergeCell ref="F13:F14"/>
    <mergeCell ref="K13:K14"/>
    <mergeCell ref="L13:L14"/>
    <mergeCell ref="M13:M14"/>
    <mergeCell ref="N13:N14"/>
    <mergeCell ref="G33:G34"/>
    <mergeCell ref="H33:H34"/>
    <mergeCell ref="I33:I34"/>
    <mergeCell ref="F33:F34"/>
    <mergeCell ref="N33:N34"/>
    <mergeCell ref="L33:L34"/>
    <mergeCell ref="B74:B104"/>
    <mergeCell ref="J81:J83"/>
    <mergeCell ref="K81:K83"/>
    <mergeCell ref="L89:L90"/>
    <mergeCell ref="M89:M90"/>
    <mergeCell ref="L81:L83"/>
    <mergeCell ref="C89:C90"/>
    <mergeCell ref="C92:C93"/>
    <mergeCell ref="K89:K90"/>
    <mergeCell ref="F85:T85"/>
    <mergeCell ref="J92:J94"/>
    <mergeCell ref="K92:K94"/>
    <mergeCell ref="L92:L94"/>
    <mergeCell ref="F92:F94"/>
    <mergeCell ref="G92:G94"/>
    <mergeCell ref="T92:T94"/>
    <mergeCell ref="C170:O170"/>
    <mergeCell ref="C110:C111"/>
    <mergeCell ref="C114:C117"/>
    <mergeCell ref="C123:C125"/>
    <mergeCell ref="B166:D166"/>
    <mergeCell ref="B162:E162"/>
    <mergeCell ref="F118:T118"/>
    <mergeCell ref="F126:T126"/>
    <mergeCell ref="F116:T116"/>
    <mergeCell ref="N81:N83"/>
    <mergeCell ref="F84:T84"/>
    <mergeCell ref="N89:N90"/>
    <mergeCell ref="O89:O90"/>
    <mergeCell ref="J89:J90"/>
    <mergeCell ref="H89:H90"/>
    <mergeCell ref="G89:G90"/>
    <mergeCell ref="I89:I90"/>
    <mergeCell ref="F81:F83"/>
  </mergeCells>
  <phoneticPr fontId="0" type="noConversion"/>
  <printOptions horizontalCentered="1"/>
  <pageMargins left="0.15748031496062992" right="0.15748031496062992" top="0.43307086614173229" bottom="0.43307086614173229" header="0.31496062992125984" footer="0.19685039370078741"/>
  <pageSetup paperSize="9" scale="42" fitToHeight="0" orientation="landscape" r:id="rId6"/>
  <headerFooter alignWithMargins="0">
    <oddFooter>&amp;L&amp;F&amp;C&amp;"Times New Roman,Regular"&amp;11&amp;P/&amp;N&amp;R&amp;D</oddFooter>
  </headerFooter>
  <rowBreaks count="7" manualBreakCount="7">
    <brk id="38" max="23" man="1"/>
    <brk id="60" max="23" man="1"/>
    <brk id="87" max="23" man="1"/>
    <brk id="106" max="23" man="1"/>
    <brk id="123" max="23" man="1"/>
    <brk id="145" max="23" man="1"/>
    <brk id="179" max="24" man="1"/>
  </rowBreaks>
  <colBreaks count="1" manualBreakCount="1">
    <brk id="20" max="179" man="1"/>
  </colBreak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Procurement Plan Cover</vt:lpstr>
      <vt:lpstr>WBAF_ISMEP PP_April 30, 2014</vt:lpstr>
      <vt:lpstr>'Procurement Plan Cover'!Print_Area</vt:lpstr>
      <vt:lpstr>'WBAF_ISMEP PP_April 30, 2014'!Print_Area</vt:lpstr>
      <vt:lpstr>'WBAF_ISMEP PP_April 30, 2014'!Print_Titles</vt:lpstr>
    </vt:vector>
  </TitlesOfParts>
  <Company>BIM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KULTUR</dc:creator>
  <cp:lastModifiedBy>Hulya Bayramoglu</cp:lastModifiedBy>
  <cp:lastPrinted>2014-05-07T09:25:53Z</cp:lastPrinted>
  <dcterms:created xsi:type="dcterms:W3CDTF">2001-11-15T13:48:19Z</dcterms:created>
  <dcterms:modified xsi:type="dcterms:W3CDTF">2014-07-08T11:00:41Z</dcterms:modified>
</cp:coreProperties>
</file>